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rragan\Documents\A-RMG folder organized 2017-03-18\Animals\Animal Per diems\"/>
    </mc:Choice>
  </mc:AlternateContent>
  <bookViews>
    <workbookView xWindow="0" yWindow="0" windowWidth="19200" windowHeight="10845" tabRatio="910"/>
  </bookViews>
  <sheets>
    <sheet name="Species 1" sheetId="31" r:id="rId1"/>
    <sheet name="Species 2" sheetId="35" r:id="rId2"/>
    <sheet name="Species 3" sheetId="36" r:id="rId3"/>
    <sheet name="Species 4" sheetId="37" r:id="rId4"/>
    <sheet name="Species 5" sheetId="38" r:id="rId5"/>
    <sheet name="Composite" sheetId="39" r:id="rId6"/>
    <sheet name="Animal Per Diem Rates" sheetId="34" r:id="rId7"/>
  </sheets>
  <definedNames>
    <definedName name="AgreementType" localSheetId="1">#REF!</definedName>
    <definedName name="AgreementType" localSheetId="2">#REF!</definedName>
    <definedName name="AgreementType" localSheetId="3">#REF!</definedName>
    <definedName name="AgreementType" localSheetId="4">#REF!</definedName>
    <definedName name="AgreementType">#REF!</definedName>
    <definedName name="CostSharing" localSheetId="1">#REF!</definedName>
    <definedName name="CostSharing" localSheetId="2">#REF!</definedName>
    <definedName name="CostSharing" localSheetId="3">#REF!</definedName>
    <definedName name="CostSharing" localSheetId="4">#REF!</definedName>
    <definedName name="CostSharing">#REF!</definedName>
    <definedName name="OnOffCampus" localSheetId="1">#REF!</definedName>
    <definedName name="OnOffCampus" localSheetId="2">#REF!</definedName>
    <definedName name="OnOffCampus" localSheetId="3">#REF!</definedName>
    <definedName name="OnOffCampus" localSheetId="4">#REF!</definedName>
    <definedName name="OnOffCampus">#REF!</definedName>
    <definedName name="ParticipatingInvestigator" localSheetId="1">#REF!</definedName>
    <definedName name="ParticipatingInvestigator" localSheetId="2">#REF!</definedName>
    <definedName name="ParticipatingInvestigator" localSheetId="3">#REF!</definedName>
    <definedName name="ParticipatingInvestigator" localSheetId="4">#REF!</definedName>
    <definedName name="ParticipatingInvestigator">#REF!</definedName>
    <definedName name="_xlnm.Print_Area" localSheetId="3">'Species 4'!$A$1:$G$55</definedName>
    <definedName name="_xlnm.Print_Area" localSheetId="4">'Species 5'!$A$1:$G$55</definedName>
    <definedName name="ProjectType" localSheetId="1">#REF!</definedName>
    <definedName name="ProjectType" localSheetId="2">#REF!</definedName>
    <definedName name="ProjectType" localSheetId="3">#REF!</definedName>
    <definedName name="ProjectType" localSheetId="4">#REF!</definedName>
    <definedName name="ProjectType">#REF!</definedName>
    <definedName name="SponsoredProjectCategory" localSheetId="1">#REF!</definedName>
    <definedName name="SponsoredProjectCategory" localSheetId="2">#REF!</definedName>
    <definedName name="SponsoredProjectCategory" localSheetId="3">#REF!</definedName>
    <definedName name="SponsoredProjectCategory" localSheetId="4">#REF!</definedName>
    <definedName name="SponsoredProjectCategory">#REF!</definedName>
    <definedName name="SubmissionMethod" localSheetId="1">#REF!</definedName>
    <definedName name="SubmissionMethod" localSheetId="2">#REF!</definedName>
    <definedName name="SubmissionMethod" localSheetId="3">#REF!</definedName>
    <definedName name="SubmissionMethod" localSheetId="4">#REF!</definedName>
    <definedName name="SubmissionMethod">#REF!</definedName>
    <definedName name="SubmittedBy" localSheetId="1">#REF!</definedName>
    <definedName name="SubmittedBy" localSheetId="2">#REF!</definedName>
    <definedName name="SubmittedBy" localSheetId="3">#REF!</definedName>
    <definedName name="SubmittedBy" localSheetId="4">#REF!</definedName>
    <definedName name="SubmittedBy">#REF!</definedName>
  </definedNames>
  <calcPr calcId="162913"/>
  <customWorkbookViews>
    <customWorkbookView name="Murtagh, Linda - Personal View" guid="{A8E5F18C-BAD7-4895-B528-5912D2903423}" mergeInterval="0" personalView="1" maximized="1" xWindow="1" yWindow="1" windowWidth="1276" windowHeight="803" tabRatio="902" activeSheetId="7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36" l="1"/>
  <c r="B43" i="38"/>
  <c r="E43" i="36"/>
  <c r="B9" i="39"/>
  <c r="B8" i="39"/>
  <c r="B7" i="39"/>
  <c r="B6" i="39"/>
  <c r="B5" i="39"/>
  <c r="B51" i="38"/>
  <c r="B31" i="38"/>
  <c r="F29" i="38"/>
  <c r="F43" i="38" s="1"/>
  <c r="E29" i="38"/>
  <c r="E43" i="38" s="1"/>
  <c r="D29" i="38"/>
  <c r="D43" i="38" s="1"/>
  <c r="C29" i="38"/>
  <c r="C53" i="38" s="1"/>
  <c r="B29" i="38"/>
  <c r="B53" i="38" s="1"/>
  <c r="A29" i="38"/>
  <c r="B27" i="38"/>
  <c r="A27" i="38"/>
  <c r="B26" i="38"/>
  <c r="B25" i="38"/>
  <c r="B11" i="38" s="1"/>
  <c r="B20" i="38"/>
  <c r="B30" i="38" s="1"/>
  <c r="F17" i="38"/>
  <c r="E17" i="38"/>
  <c r="D17" i="38"/>
  <c r="C17" i="38"/>
  <c r="C18" i="38" s="1"/>
  <c r="C19" i="38" s="1"/>
  <c r="B17" i="38"/>
  <c r="B10" i="38"/>
  <c r="B9" i="38"/>
  <c r="B51" i="37"/>
  <c r="B31" i="37"/>
  <c r="F29" i="37"/>
  <c r="E29" i="37"/>
  <c r="E43" i="37" s="1"/>
  <c r="D29" i="37"/>
  <c r="D53" i="37" s="1"/>
  <c r="C29" i="37"/>
  <c r="C43" i="37" s="1"/>
  <c r="C46" i="37" s="1"/>
  <c r="B29" i="37"/>
  <c r="B53" i="37" s="1"/>
  <c r="A29" i="37"/>
  <c r="B27" i="37"/>
  <c r="A27" i="37"/>
  <c r="B26" i="37"/>
  <c r="B25" i="37"/>
  <c r="B11" i="37" s="1"/>
  <c r="B20" i="37"/>
  <c r="B30" i="37" s="1"/>
  <c r="F17" i="37"/>
  <c r="E17" i="37"/>
  <c r="D17" i="37"/>
  <c r="C17" i="37"/>
  <c r="C18" i="37" s="1"/>
  <c r="C19" i="37" s="1"/>
  <c r="B17" i="37"/>
  <c r="B10" i="37"/>
  <c r="B9" i="37"/>
  <c r="B51" i="36"/>
  <c r="B31" i="36"/>
  <c r="F29" i="36"/>
  <c r="F43" i="36" s="1"/>
  <c r="E29" i="36"/>
  <c r="D29" i="36"/>
  <c r="D43" i="36" s="1"/>
  <c r="C29" i="36"/>
  <c r="B29" i="36"/>
  <c r="B43" i="36" s="1"/>
  <c r="A29" i="36"/>
  <c r="B27" i="36"/>
  <c r="A27" i="36"/>
  <c r="B26" i="36"/>
  <c r="B25" i="36"/>
  <c r="B11" i="36" s="1"/>
  <c r="B20" i="36"/>
  <c r="B30" i="36" s="1"/>
  <c r="C18" i="36"/>
  <c r="C19" i="36" s="1"/>
  <c r="F17" i="36"/>
  <c r="E17" i="36"/>
  <c r="D17" i="36"/>
  <c r="C17" i="36"/>
  <c r="B17" i="36"/>
  <c r="B10" i="36"/>
  <c r="B9" i="36"/>
  <c r="B51" i="35"/>
  <c r="B31" i="35"/>
  <c r="F29" i="35"/>
  <c r="F43" i="35" s="1"/>
  <c r="E29" i="35"/>
  <c r="E43" i="35" s="1"/>
  <c r="D29" i="35"/>
  <c r="C29" i="35"/>
  <c r="C43" i="35" s="1"/>
  <c r="C49" i="35" s="1"/>
  <c r="B29" i="35"/>
  <c r="B43" i="35" s="1"/>
  <c r="A29" i="35"/>
  <c r="B27" i="35"/>
  <c r="A27" i="35"/>
  <c r="B26" i="35"/>
  <c r="B25" i="35"/>
  <c r="B11" i="35" s="1"/>
  <c r="B20" i="35"/>
  <c r="B30" i="35" s="1"/>
  <c r="F17" i="35"/>
  <c r="E17" i="35"/>
  <c r="D17" i="35"/>
  <c r="C17" i="35"/>
  <c r="C18" i="35" s="1"/>
  <c r="B17" i="35"/>
  <c r="B10" i="35"/>
  <c r="B9" i="35"/>
  <c r="B20" i="31"/>
  <c r="F53" i="36" l="1"/>
  <c r="F18" i="38"/>
  <c r="C43" i="38"/>
  <c r="C46" i="38" s="1"/>
  <c r="D46" i="38" s="1"/>
  <c r="E46" i="38" s="1"/>
  <c r="F46" i="38" s="1"/>
  <c r="D53" i="38"/>
  <c r="E53" i="38"/>
  <c r="E18" i="38"/>
  <c r="D18" i="38"/>
  <c r="D19" i="38" s="1"/>
  <c r="D20" i="38" s="1"/>
  <c r="F53" i="38"/>
  <c r="E53" i="37"/>
  <c r="D18" i="37"/>
  <c r="E18" i="37" s="1"/>
  <c r="B43" i="37"/>
  <c r="F53" i="37"/>
  <c r="F18" i="37"/>
  <c r="D43" i="37"/>
  <c r="F43" i="37"/>
  <c r="C53" i="37"/>
  <c r="E18" i="36"/>
  <c r="F18" i="36" s="1"/>
  <c r="B53" i="36"/>
  <c r="C53" i="36"/>
  <c r="D18" i="36"/>
  <c r="D19" i="36" s="1"/>
  <c r="C43" i="36"/>
  <c r="C46" i="36" s="1"/>
  <c r="D46" i="36" s="1"/>
  <c r="E46" i="36" s="1"/>
  <c r="F46" i="36" s="1"/>
  <c r="G46" i="36" s="1"/>
  <c r="D53" i="36"/>
  <c r="D18" i="35"/>
  <c r="E18" i="35" s="1"/>
  <c r="F18" i="35" s="1"/>
  <c r="C46" i="35"/>
  <c r="D43" i="35"/>
  <c r="B53" i="35"/>
  <c r="C53" i="35"/>
  <c r="D53" i="35"/>
  <c r="E53" i="35"/>
  <c r="F53" i="35"/>
  <c r="B12" i="38"/>
  <c r="B32" i="38" s="1"/>
  <c r="C20" i="38"/>
  <c r="B12" i="37"/>
  <c r="B13" i="37" s="1"/>
  <c r="C20" i="37"/>
  <c r="C45" i="37"/>
  <c r="C48" i="37"/>
  <c r="C50" i="37"/>
  <c r="C47" i="37"/>
  <c r="C44" i="37"/>
  <c r="C49" i="37"/>
  <c r="B12" i="36"/>
  <c r="B13" i="36" s="1"/>
  <c r="C20" i="36"/>
  <c r="C45" i="36"/>
  <c r="C50" i="36"/>
  <c r="C47" i="36"/>
  <c r="C48" i="36"/>
  <c r="C44" i="36"/>
  <c r="C49" i="36"/>
  <c r="D49" i="36" s="1"/>
  <c r="E49" i="36" s="1"/>
  <c r="F49" i="36" s="1"/>
  <c r="C19" i="35"/>
  <c r="C20" i="35" s="1"/>
  <c r="C48" i="35"/>
  <c r="D48" i="35" s="1"/>
  <c r="E48" i="35" s="1"/>
  <c r="F48" i="35" s="1"/>
  <c r="B12" i="35"/>
  <c r="B13" i="35" s="1"/>
  <c r="C45" i="35"/>
  <c r="C50" i="35"/>
  <c r="C47" i="35"/>
  <c r="C44" i="35"/>
  <c r="B27" i="31"/>
  <c r="B31" i="31"/>
  <c r="B51" i="31"/>
  <c r="F29" i="31"/>
  <c r="E29" i="31"/>
  <c r="D29" i="31"/>
  <c r="C29" i="31"/>
  <c r="D47" i="35" l="1"/>
  <c r="E47" i="35" s="1"/>
  <c r="F47" i="35" s="1"/>
  <c r="C48" i="38"/>
  <c r="D48" i="38" s="1"/>
  <c r="E48" i="38" s="1"/>
  <c r="F48" i="38" s="1"/>
  <c r="D47" i="37"/>
  <c r="E47" i="37" s="1"/>
  <c r="F47" i="37" s="1"/>
  <c r="D19" i="37"/>
  <c r="D20" i="37" s="1"/>
  <c r="D30" i="37" s="1"/>
  <c r="B32" i="36"/>
  <c r="B33" i="36" s="1"/>
  <c r="B54" i="36" s="1"/>
  <c r="C7" i="39" s="1"/>
  <c r="D50" i="35"/>
  <c r="E50" i="35" s="1"/>
  <c r="F50" i="35" s="1"/>
  <c r="D49" i="35"/>
  <c r="E49" i="35" s="1"/>
  <c r="F49" i="35" s="1"/>
  <c r="D45" i="35"/>
  <c r="E45" i="35" s="1"/>
  <c r="F45" i="35" s="1"/>
  <c r="G45" i="35" s="1"/>
  <c r="E19" i="38"/>
  <c r="F19" i="38" s="1"/>
  <c r="F20" i="38" s="1"/>
  <c r="C45" i="38"/>
  <c r="D45" i="38" s="1"/>
  <c r="E45" i="38" s="1"/>
  <c r="F45" i="38" s="1"/>
  <c r="C49" i="38"/>
  <c r="D49" i="38" s="1"/>
  <c r="E49" i="38" s="1"/>
  <c r="F49" i="38" s="1"/>
  <c r="B33" i="38"/>
  <c r="B54" i="38" s="1"/>
  <c r="C9" i="39" s="1"/>
  <c r="C32" i="38"/>
  <c r="D32" i="38" s="1"/>
  <c r="E32" i="38" s="1"/>
  <c r="F32" i="38" s="1"/>
  <c r="C47" i="38"/>
  <c r="D47" i="38" s="1"/>
  <c r="E47" i="38" s="1"/>
  <c r="F47" i="38" s="1"/>
  <c r="G47" i="38" s="1"/>
  <c r="C44" i="38"/>
  <c r="D44" i="38" s="1"/>
  <c r="C50" i="38"/>
  <c r="D50" i="38" s="1"/>
  <c r="E50" i="38" s="1"/>
  <c r="F50" i="38" s="1"/>
  <c r="D50" i="37"/>
  <c r="E50" i="37" s="1"/>
  <c r="F50" i="37" s="1"/>
  <c r="D46" i="37"/>
  <c r="E46" i="37" s="1"/>
  <c r="F46" i="37" s="1"/>
  <c r="E19" i="37"/>
  <c r="D48" i="37"/>
  <c r="E48" i="37" s="1"/>
  <c r="F48" i="37" s="1"/>
  <c r="B32" i="37"/>
  <c r="E19" i="36"/>
  <c r="F19" i="36" s="1"/>
  <c r="F20" i="36" s="1"/>
  <c r="D20" i="36"/>
  <c r="C32" i="36"/>
  <c r="D32" i="36" s="1"/>
  <c r="E32" i="36" s="1"/>
  <c r="F32" i="36" s="1"/>
  <c r="D19" i="35"/>
  <c r="E19" i="35" s="1"/>
  <c r="E20" i="35" s="1"/>
  <c r="E30" i="35" s="1"/>
  <c r="D46" i="35"/>
  <c r="E46" i="35" s="1"/>
  <c r="F46" i="35" s="1"/>
  <c r="G46" i="35" s="1"/>
  <c r="C53" i="31"/>
  <c r="C43" i="31"/>
  <c r="C48" i="31" s="1"/>
  <c r="D53" i="31"/>
  <c r="D43" i="31"/>
  <c r="E53" i="31"/>
  <c r="E43" i="31"/>
  <c r="F53" i="31"/>
  <c r="F43" i="31"/>
  <c r="D30" i="38"/>
  <c r="B13" i="38"/>
  <c r="C21" i="38"/>
  <c r="C31" i="38" s="1"/>
  <c r="C30" i="38"/>
  <c r="G46" i="38"/>
  <c r="C21" i="37"/>
  <c r="C31" i="37" s="1"/>
  <c r="C30" i="37"/>
  <c r="D44" i="37"/>
  <c r="C51" i="37"/>
  <c r="D45" i="37"/>
  <c r="E45" i="37" s="1"/>
  <c r="F45" i="37" s="1"/>
  <c r="D49" i="37"/>
  <c r="E49" i="37" s="1"/>
  <c r="F49" i="37" s="1"/>
  <c r="G49" i="37" s="1"/>
  <c r="C21" i="36"/>
  <c r="C31" i="36" s="1"/>
  <c r="C30" i="36"/>
  <c r="D44" i="36"/>
  <c r="C51" i="36"/>
  <c r="D45" i="36"/>
  <c r="E45" i="36" s="1"/>
  <c r="F45" i="36" s="1"/>
  <c r="D48" i="36"/>
  <c r="E48" i="36" s="1"/>
  <c r="F48" i="36" s="1"/>
  <c r="G49" i="36"/>
  <c r="D47" i="36"/>
  <c r="E47" i="36" s="1"/>
  <c r="F47" i="36" s="1"/>
  <c r="D50" i="36"/>
  <c r="E50" i="36" s="1"/>
  <c r="F50" i="36" s="1"/>
  <c r="C21" i="35"/>
  <c r="C31" i="35" s="1"/>
  <c r="C30" i="35"/>
  <c r="B32" i="35"/>
  <c r="D44" i="35"/>
  <c r="C51" i="35"/>
  <c r="G48" i="35"/>
  <c r="C50" i="31"/>
  <c r="C49" i="31"/>
  <c r="C45" i="31"/>
  <c r="B30" i="31"/>
  <c r="B25" i="31"/>
  <c r="B11" i="31" s="1"/>
  <c r="B26" i="31"/>
  <c r="B10" i="31"/>
  <c r="B9" i="31"/>
  <c r="F17" i="31"/>
  <c r="E17" i="31"/>
  <c r="D17" i="31"/>
  <c r="C17" i="31"/>
  <c r="C18" i="31" s="1"/>
  <c r="B17" i="31"/>
  <c r="B29" i="31"/>
  <c r="B43" i="31" s="1"/>
  <c r="A29" i="31"/>
  <c r="A27" i="31"/>
  <c r="G47" i="37" l="1"/>
  <c r="G49" i="35"/>
  <c r="G50" i="35"/>
  <c r="G48" i="38"/>
  <c r="G47" i="35"/>
  <c r="C51" i="38"/>
  <c r="G48" i="37"/>
  <c r="G46" i="37"/>
  <c r="D21" i="38"/>
  <c r="D31" i="38" s="1"/>
  <c r="E20" i="38"/>
  <c r="F30" i="38"/>
  <c r="C33" i="38"/>
  <c r="G45" i="38"/>
  <c r="G49" i="38"/>
  <c r="D21" i="37"/>
  <c r="D31" i="37" s="1"/>
  <c r="G50" i="37"/>
  <c r="B33" i="37"/>
  <c r="B54" i="37" s="1"/>
  <c r="C8" i="39" s="1"/>
  <c r="C32" i="37"/>
  <c r="D32" i="37" s="1"/>
  <c r="E32" i="37" s="1"/>
  <c r="F32" i="37" s="1"/>
  <c r="E20" i="37"/>
  <c r="F19" i="37"/>
  <c r="F20" i="37" s="1"/>
  <c r="D21" i="36"/>
  <c r="D31" i="36" s="1"/>
  <c r="D30" i="36"/>
  <c r="E20" i="36"/>
  <c r="F30" i="36"/>
  <c r="D20" i="35"/>
  <c r="F19" i="35"/>
  <c r="F20" i="35" s="1"/>
  <c r="B33" i="35"/>
  <c r="B54" i="35" s="1"/>
  <c r="C6" i="39" s="1"/>
  <c r="C32" i="35"/>
  <c r="D32" i="35" s="1"/>
  <c r="E32" i="35" s="1"/>
  <c r="F32" i="35" s="1"/>
  <c r="D49" i="31"/>
  <c r="E49" i="31" s="1"/>
  <c r="F49" i="31" s="1"/>
  <c r="C44" i="31"/>
  <c r="D44" i="31" s="1"/>
  <c r="E44" i="31" s="1"/>
  <c r="F44" i="31" s="1"/>
  <c r="C46" i="31"/>
  <c r="D46" i="31" s="1"/>
  <c r="E46" i="31" s="1"/>
  <c r="F46" i="31" s="1"/>
  <c r="C47" i="31"/>
  <c r="D47" i="31" s="1"/>
  <c r="E47" i="31" s="1"/>
  <c r="F47" i="31" s="1"/>
  <c r="B53" i="31"/>
  <c r="G48" i="36"/>
  <c r="E44" i="38"/>
  <c r="D51" i="38"/>
  <c r="D33" i="38"/>
  <c r="G50" i="38"/>
  <c r="D51" i="37"/>
  <c r="E44" i="37"/>
  <c r="G45" i="37"/>
  <c r="G45" i="36"/>
  <c r="C33" i="36"/>
  <c r="E44" i="36"/>
  <c r="D51" i="36"/>
  <c r="G47" i="36"/>
  <c r="G50" i="36"/>
  <c r="E44" i="35"/>
  <c r="D51" i="35"/>
  <c r="D50" i="31"/>
  <c r="E50" i="31" s="1"/>
  <c r="F50" i="31" s="1"/>
  <c r="D45" i="31"/>
  <c r="E45" i="31" s="1"/>
  <c r="F45" i="31" s="1"/>
  <c r="D48" i="31"/>
  <c r="E48" i="31" s="1"/>
  <c r="F48" i="31" s="1"/>
  <c r="B12" i="31"/>
  <c r="D18" i="31"/>
  <c r="C19" i="31"/>
  <c r="C20" i="31" s="1"/>
  <c r="D54" i="38" l="1"/>
  <c r="E9" i="39" s="1"/>
  <c r="C54" i="38"/>
  <c r="D9" i="39" s="1"/>
  <c r="D33" i="36"/>
  <c r="D54" i="36" s="1"/>
  <c r="E7" i="39" s="1"/>
  <c r="E30" i="38"/>
  <c r="E21" i="38"/>
  <c r="F30" i="37"/>
  <c r="D33" i="37"/>
  <c r="D54" i="37" s="1"/>
  <c r="E8" i="39" s="1"/>
  <c r="E30" i="37"/>
  <c r="E21" i="37"/>
  <c r="E31" i="37" s="1"/>
  <c r="C33" i="37"/>
  <c r="C54" i="37" s="1"/>
  <c r="D8" i="39" s="1"/>
  <c r="E21" i="36"/>
  <c r="E30" i="36"/>
  <c r="D21" i="35"/>
  <c r="D30" i="35"/>
  <c r="F30" i="35"/>
  <c r="C33" i="35"/>
  <c r="C54" i="35" s="1"/>
  <c r="D6" i="39" s="1"/>
  <c r="E51" i="38"/>
  <c r="F44" i="38"/>
  <c r="F51" i="38" s="1"/>
  <c r="F44" i="37"/>
  <c r="F51" i="37" s="1"/>
  <c r="E51" i="37"/>
  <c r="E51" i="36"/>
  <c r="F44" i="36"/>
  <c r="C54" i="36"/>
  <c r="D7" i="39" s="1"/>
  <c r="E51" i="35"/>
  <c r="F44" i="35"/>
  <c r="F51" i="35" s="1"/>
  <c r="C21" i="31"/>
  <c r="C31" i="31" s="1"/>
  <c r="E18" i="31"/>
  <c r="B13" i="31"/>
  <c r="B32" i="31" s="1"/>
  <c r="C32" i="31" s="1"/>
  <c r="D32" i="31" s="1"/>
  <c r="E32" i="31" s="1"/>
  <c r="F32" i="31" s="1"/>
  <c r="C30" i="31"/>
  <c r="D19" i="31"/>
  <c r="D20" i="31" s="1"/>
  <c r="G44" i="37" l="1"/>
  <c r="G51" i="37" s="1"/>
  <c r="E31" i="38"/>
  <c r="E33" i="38" s="1"/>
  <c r="F21" i="38"/>
  <c r="F31" i="38" s="1"/>
  <c r="F33" i="38" s="1"/>
  <c r="F54" i="38" s="1"/>
  <c r="G9" i="39" s="1"/>
  <c r="F21" i="37"/>
  <c r="F31" i="37" s="1"/>
  <c r="F33" i="37"/>
  <c r="F54" i="37" s="1"/>
  <c r="G8" i="39" s="1"/>
  <c r="E33" i="37"/>
  <c r="E31" i="36"/>
  <c r="E33" i="36" s="1"/>
  <c r="F21" i="36"/>
  <c r="F31" i="36" s="1"/>
  <c r="F33" i="36" s="1"/>
  <c r="D31" i="35"/>
  <c r="D33" i="35" s="1"/>
  <c r="D54" i="35" s="1"/>
  <c r="E6" i="39" s="1"/>
  <c r="E21" i="35"/>
  <c r="G44" i="38"/>
  <c r="G51" i="38" s="1"/>
  <c r="F51" i="36"/>
  <c r="G44" i="36"/>
  <c r="G51" i="36" s="1"/>
  <c r="G44" i="35"/>
  <c r="G51" i="35" s="1"/>
  <c r="B33" i="31"/>
  <c r="B54" i="31" s="1"/>
  <c r="C5" i="39" s="1"/>
  <c r="F18" i="31"/>
  <c r="E19" i="31"/>
  <c r="E20" i="31" s="1"/>
  <c r="G33" i="37" l="1"/>
  <c r="G54" i="37" s="1"/>
  <c r="C10" i="39"/>
  <c r="G33" i="38"/>
  <c r="G54" i="38" s="1"/>
  <c r="E54" i="38"/>
  <c r="F9" i="39" s="1"/>
  <c r="H9" i="39" s="1"/>
  <c r="E54" i="37"/>
  <c r="F8" i="39" s="1"/>
  <c r="H8" i="39" s="1"/>
  <c r="G33" i="36"/>
  <c r="G54" i="36" s="1"/>
  <c r="E54" i="36"/>
  <c r="F7" i="39" s="1"/>
  <c r="F54" i="36"/>
  <c r="G7" i="39" s="1"/>
  <c r="E31" i="35"/>
  <c r="E33" i="35" s="1"/>
  <c r="F21" i="35"/>
  <c r="F31" i="35" s="1"/>
  <c r="F33" i="35" s="1"/>
  <c r="F54" i="35" s="1"/>
  <c r="G6" i="39" s="1"/>
  <c r="C33" i="31"/>
  <c r="F19" i="31"/>
  <c r="F20" i="31" s="1"/>
  <c r="E30" i="31"/>
  <c r="D30" i="31"/>
  <c r="D21" i="31"/>
  <c r="H7" i="39" l="1"/>
  <c r="G33" i="35"/>
  <c r="G54" i="35" s="1"/>
  <c r="E54" i="35"/>
  <c r="F6" i="39" s="1"/>
  <c r="H6" i="39" s="1"/>
  <c r="C51" i="31"/>
  <c r="C54" i="31" s="1"/>
  <c r="D5" i="39" s="1"/>
  <c r="F30" i="31"/>
  <c r="D31" i="31"/>
  <c r="D33" i="31" s="1"/>
  <c r="E21" i="31"/>
  <c r="D10" i="39" l="1"/>
  <c r="F21" i="31"/>
  <c r="F31" i="31" s="1"/>
  <c r="E31" i="31"/>
  <c r="E33" i="31" l="1"/>
  <c r="F33" i="31"/>
  <c r="G46" i="31" l="1"/>
  <c r="G48" i="31"/>
  <c r="D51" i="31"/>
  <c r="D54" i="31" s="1"/>
  <c r="E5" i="39" s="1"/>
  <c r="G33" i="31"/>
  <c r="E10" i="39" l="1"/>
  <c r="G49" i="31"/>
  <c r="G50" i="31"/>
  <c r="G44" i="31"/>
  <c r="G45" i="31"/>
  <c r="G47" i="31"/>
  <c r="E51" i="31"/>
  <c r="E54" i="31" s="1"/>
  <c r="F5" i="39" s="1"/>
  <c r="F10" i="39" s="1"/>
  <c r="F51" i="31" l="1"/>
  <c r="F54" i="31" s="1"/>
  <c r="G5" i="39" s="1"/>
  <c r="G10" i="39" s="1"/>
  <c r="H10" i="39" s="1"/>
  <c r="G51" i="31"/>
  <c r="G54" i="31" s="1"/>
  <c r="H5" i="39" l="1"/>
</calcChain>
</file>

<file path=xl/sharedStrings.xml><?xml version="1.0" encoding="utf-8"?>
<sst xmlns="http://schemas.openxmlformats.org/spreadsheetml/2006/main" count="270" uniqueCount="109">
  <si>
    <t>Year 1</t>
  </si>
  <si>
    <t>Year 2</t>
  </si>
  <si>
    <t>Year 3</t>
  </si>
  <si>
    <t>Year 4</t>
  </si>
  <si>
    <t>Year 5</t>
  </si>
  <si>
    <t>Grand Total</t>
  </si>
  <si>
    <t>End Date</t>
  </si>
  <si>
    <t>Number of animals per cage</t>
  </si>
  <si>
    <t>PD Code</t>
  </si>
  <si>
    <t>Service Type / Species</t>
  </si>
  <si>
    <t>Bird, Love Birds (single cage/flight pen)</t>
  </si>
  <si>
    <t>Chicken</t>
  </si>
  <si>
    <t>Dog</t>
  </si>
  <si>
    <t>Fish, Boswell Zebrafish Quarantine Tank (Rack System: per tank)</t>
  </si>
  <si>
    <t>Fish, Boswell Zebrafish Tank (Rack System: per tank)</t>
  </si>
  <si>
    <t>Fish, Killifish, Per Tank</t>
  </si>
  <si>
    <t>Frog, Xenopus laevis (Rack System: per tank)</t>
  </si>
  <si>
    <t>Gerbil</t>
  </si>
  <si>
    <t>Gerbil, biohazard</t>
  </si>
  <si>
    <t>Guinea Pig</t>
  </si>
  <si>
    <t>Hamster, Large Cage</t>
  </si>
  <si>
    <t>Hamster, Syrian</t>
  </si>
  <si>
    <t>Lemur, Mouse</t>
  </si>
  <si>
    <t>Monkey, Cynomolgus</t>
  </si>
  <si>
    <t>Monkey, Rhesus</t>
  </si>
  <si>
    <t>Mouse (large cage) - Maximum 12 animals</t>
  </si>
  <si>
    <t>Mouse (small cage) - Maximum 5 animals</t>
  </si>
  <si>
    <t>Pig (over 100 kg)</t>
  </si>
  <si>
    <t>Pig (under 100 KG)</t>
  </si>
  <si>
    <t>Rabbit</t>
  </si>
  <si>
    <t>Rat (large cage)</t>
  </si>
  <si>
    <t>Rat, Extra Large Cage</t>
  </si>
  <si>
    <t>Salamander (Axolotl)</t>
  </si>
  <si>
    <t>Sheep</t>
  </si>
  <si>
    <t>Sheep (lamb)</t>
  </si>
  <si>
    <t>Shrew</t>
  </si>
  <si>
    <t>Turtle (Pond)</t>
  </si>
  <si>
    <t>X-Misc Other Species</t>
  </si>
  <si>
    <t>At Cost</t>
  </si>
  <si>
    <t>Per the OLAW "Guide for the Care and Use of Laboratory Animals</t>
  </si>
  <si>
    <t>Extra Large Cage Surcharge (Per Day, Per Cage)</t>
  </si>
  <si>
    <t>Autoclave Services (Per Day, Per Cage)</t>
  </si>
  <si>
    <t>Biohazard Services (Per Day, Per Cage)</t>
  </si>
  <si>
    <t>http://med.stanford.edu/vsc/rates.html</t>
  </si>
  <si>
    <t>See Footnote below</t>
  </si>
  <si>
    <t>Mouse (large cage biohazard) - Maximum 12 animals</t>
  </si>
  <si>
    <t>Type of Sponsor</t>
  </si>
  <si>
    <t>Animal Species, Quantity, and Days Housed</t>
  </si>
  <si>
    <t xml:space="preserve">Additional VSC Services:  Please refer to the following website for additional services:  </t>
  </si>
  <si>
    <t>Mos in current fiscal year.</t>
  </si>
  <si>
    <t>Months is subseqent fiscal year.</t>
  </si>
  <si>
    <t>Annual Escalation Rate For Per Diems</t>
  </si>
  <si>
    <t>The worksheet will calculate this section based on the answers you provided above.</t>
  </si>
  <si>
    <t>Please answers the questions in red.  The worksheet will calculate the section in black.</t>
  </si>
  <si>
    <t>e.g. quarantine, animal husbandry services, veterinary care unit services, diagnostic laboratory, pathology, and necropsy services, animal transportation fees, etc.</t>
  </si>
  <si>
    <t>Start Date</t>
  </si>
  <si>
    <t>Is the funding source a federal or government agency?</t>
  </si>
  <si>
    <t xml:space="preserve">Animal Per Diem Calculations - NOTE: per diem rates based on current fiscal year </t>
  </si>
  <si>
    <t>Current FY end date</t>
  </si>
  <si>
    <r>
      <t xml:space="preserve">Enter the project period for VSC services
</t>
    </r>
    <r>
      <rPr>
        <i/>
        <sz val="10"/>
        <color rgb="FF800000"/>
        <rFont val="Arial"/>
        <family val="2"/>
      </rPr>
      <t>(for example 5/1/2017 - 4/30/2022)</t>
    </r>
  </si>
  <si>
    <r>
      <t xml:space="preserve">What type of animal species is needed for the project?  
</t>
    </r>
    <r>
      <rPr>
        <i/>
        <sz val="10"/>
        <color rgb="FF800000"/>
        <rFont val="Arial"/>
        <family val="2"/>
      </rPr>
      <t>Click the cell on the right,  then select from the drop down arrow →</t>
    </r>
  </si>
  <si>
    <t>If additional VSC services are needed, refer to the rates (federal and non-federal rates) posted on the VSC website.  
The costs for these services would be in addition to the above per diem costs. If needed, contact the VSC for price quotes.</t>
  </si>
  <si>
    <t>Total Costs per year</t>
  </si>
  <si>
    <t>Total Animal Care</t>
  </si>
  <si>
    <t>Total Per Diem Cost</t>
  </si>
  <si>
    <t>Total Animal Care (Per Diem Costs + VSC Services)</t>
  </si>
  <si>
    <t>Number of days animals will be housed per budget period</t>
  </si>
  <si>
    <t>Number of days animals are housed per period</t>
  </si>
  <si>
    <t>Total Per Diem Costs</t>
  </si>
  <si>
    <t>Number of cages per period</t>
  </si>
  <si>
    <t>Pro rated per diem rate</t>
  </si>
  <si>
    <t>Other VSC Services</t>
  </si>
  <si>
    <t>Number of budget periods</t>
  </si>
  <si>
    <t>Total Cost for other VSC Services</t>
  </si>
  <si>
    <t>Grand Total Entire Period</t>
  </si>
  <si>
    <t>Select One</t>
  </si>
  <si>
    <t>Number of animals per year (Out years will default to the quantity in year 1.  Type over these numbers if different quantities are needed.)</t>
  </si>
  <si>
    <r>
      <t xml:space="preserve">Number of cages per budget period </t>
    </r>
    <r>
      <rPr>
        <i/>
        <sz val="10"/>
        <rFont val="Arial"/>
        <family val="2"/>
      </rPr>
      <t>(This will auto-calculate based on answers provided above.)</t>
    </r>
  </si>
  <si>
    <t>Months in 1st budget period</t>
  </si>
  <si>
    <t>Months is next fiscal year.</t>
  </si>
  <si>
    <t>Species 1</t>
  </si>
  <si>
    <t>Species 2</t>
  </si>
  <si>
    <t>Species 3</t>
  </si>
  <si>
    <t>Species 4</t>
  </si>
  <si>
    <t>Species 5</t>
  </si>
  <si>
    <t>Name of Species</t>
  </si>
  <si>
    <t>Total VSC Services</t>
  </si>
  <si>
    <t>Subtotal Costs per year</t>
  </si>
  <si>
    <t>Total Per year</t>
  </si>
  <si>
    <t>DEPARTMENT OF COMPARATIVE MEDICINE</t>
  </si>
  <si>
    <r>
      <rPr>
        <b/>
        <i/>
        <u/>
        <sz val="12"/>
        <color theme="0"/>
        <rFont val="Century Gothic"/>
        <family val="2"/>
      </rPr>
      <t>Footnotes: </t>
    </r>
    <r>
      <rPr>
        <b/>
        <u/>
        <sz val="12"/>
        <color theme="0"/>
        <rFont val="Century Gothic"/>
        <family val="2"/>
      </rPr>
      <t>Added Surcharges to the base perdiem</t>
    </r>
  </si>
  <si>
    <t xml:space="preserve">VSC Services Worksheet </t>
  </si>
  <si>
    <t>Frog, Tropicalis  (Rack System: per tank)</t>
  </si>
  <si>
    <t>Vole</t>
  </si>
  <si>
    <t>Mouse (large cage, autoclaved)- Maximum 12 animals</t>
  </si>
  <si>
    <t>Mouse (sm cage autoclaved biohazard) - Maximum 5 animals</t>
  </si>
  <si>
    <t>Mouse (small cage, autoclaved) - Maximum 5 animals</t>
  </si>
  <si>
    <t>Mouse (small cage, biohazard) - Maximum 5 animals</t>
  </si>
  <si>
    <t>Rat (large cage, autoclaved)</t>
  </si>
  <si>
    <t>Rat (large cage, biohazard)</t>
  </si>
  <si>
    <t>Rat, Domestic(autoclaved Biohazard)</t>
  </si>
  <si>
    <t>VSC Services Worksheet</t>
  </si>
  <si>
    <t>VSC Services -- Composite</t>
  </si>
  <si>
    <t>N/A</t>
  </si>
  <si>
    <t>Guinea Pig  (biohazard)</t>
  </si>
  <si>
    <t>EFFECTIVE 9/1/2017</t>
  </si>
  <si>
    <t>PER DIEM RATES FOR FY2018</t>
  </si>
  <si>
    <t>FY18 -
Federal Perdiem</t>
  </si>
  <si>
    <t>FY18 -
NonFederal Perdiem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</si>
</sst>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###0;###0"/>
    <numFmt numFmtId="167" formatCode="\$###0.000;\$###0.000"/>
    <numFmt numFmtId="168" formatCode="\$###0.00;\$###0.00"/>
    <numFmt numFmtId="169" formatCode="&quot;$&quot;#,##0.000_);\(&quot;$&quot;#,##0.000\)"/>
    <numFmt numFmtId="170" formatCode="0.00000000000000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3"/>
      <color indexed="10"/>
      <name val="Arial"/>
      <family val="2"/>
    </font>
    <font>
      <sz val="10"/>
      <color rgb="FF000000"/>
      <name val="Times New Roman"/>
      <family val="1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2" tint="-9.9978637043366805E-2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color rgb="FFC00000"/>
      <name val="Arial"/>
      <family val="2"/>
    </font>
    <font>
      <b/>
      <u/>
      <sz val="13"/>
      <color indexed="12"/>
      <name val="Arial"/>
      <family val="2"/>
    </font>
    <font>
      <sz val="10"/>
      <color theme="1"/>
      <name val="Arial"/>
      <family val="2"/>
    </font>
    <font>
      <b/>
      <sz val="20"/>
      <color theme="0"/>
      <name val="Arial"/>
      <family val="2"/>
    </font>
    <font>
      <sz val="10"/>
      <color rgb="FF800000"/>
      <name val="Arial"/>
      <family val="2"/>
    </font>
    <font>
      <i/>
      <sz val="10"/>
      <color rgb="FF800000"/>
      <name val="Arial"/>
      <family val="2"/>
    </font>
    <font>
      <sz val="8"/>
      <color rgb="FF000000"/>
      <name val="Segoe UI"/>
      <family val="2"/>
    </font>
    <font>
      <sz val="10"/>
      <color rgb="FF80000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i/>
      <sz val="12"/>
      <name val="Century Gothic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Times New Roman"/>
      <family val="1"/>
    </font>
    <font>
      <sz val="12"/>
      <color theme="0"/>
      <name val="Century Gothic"/>
      <family val="2"/>
    </font>
    <font>
      <b/>
      <i/>
      <u/>
      <sz val="12"/>
      <color theme="0"/>
      <name val="Century Gothic"/>
      <family val="2"/>
    </font>
    <font>
      <b/>
      <u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 tint="-0.14999847407452621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160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4" applyNumberFormat="1" applyFont="1" applyBorder="1"/>
    <xf numFmtId="0" fontId="9" fillId="0" borderId="0" xfId="8" applyFill="1" applyBorder="1" applyAlignment="1">
      <alignment horizontal="left" vertical="top"/>
    </xf>
    <xf numFmtId="0" fontId="10" fillId="0" borderId="16" xfId="8" applyFont="1" applyFill="1" applyBorder="1" applyAlignment="1">
      <alignment horizontal="center" vertical="center" wrapText="1"/>
    </xf>
    <xf numFmtId="0" fontId="11" fillId="0" borderId="16" xfId="8" applyFont="1" applyFill="1" applyBorder="1" applyAlignment="1">
      <alignment horizontal="left" vertical="top" wrapText="1"/>
    </xf>
    <xf numFmtId="0" fontId="11" fillId="0" borderId="0" xfId="8" applyFont="1" applyFill="1" applyBorder="1" applyAlignment="1">
      <alignment horizontal="left" vertical="top"/>
    </xf>
    <xf numFmtId="0" fontId="6" fillId="0" borderId="16" xfId="8" applyFont="1" applyFill="1" applyBorder="1" applyAlignment="1">
      <alignment horizontal="left" vertical="top" wrapText="1"/>
    </xf>
    <xf numFmtId="167" fontId="11" fillId="0" borderId="16" xfId="8" applyNumberFormat="1" applyFont="1" applyFill="1" applyBorder="1" applyAlignment="1">
      <alignment horizontal="left" vertical="top" wrapText="1"/>
    </xf>
    <xf numFmtId="0" fontId="6" fillId="0" borderId="16" xfId="8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/>
    <xf numFmtId="164" fontId="9" fillId="0" borderId="0" xfId="8" applyNumberFormat="1" applyFill="1" applyBorder="1" applyAlignment="1">
      <alignment horizontal="left" vertical="top"/>
    </xf>
    <xf numFmtId="14" fontId="0" fillId="0" borderId="17" xfId="0" applyNumberFormat="1" applyFill="1" applyBorder="1" applyAlignment="1"/>
    <xf numFmtId="9" fontId="0" fillId="0" borderId="17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5" fillId="2" borderId="2" xfId="0" applyNumberFormat="1" applyFont="1" applyFill="1" applyBorder="1"/>
    <xf numFmtId="0" fontId="15" fillId="2" borderId="2" xfId="0" applyFont="1" applyFill="1" applyBorder="1"/>
    <xf numFmtId="0" fontId="16" fillId="0" borderId="0" xfId="0" applyFont="1" applyFill="1" applyBorder="1"/>
    <xf numFmtId="0" fontId="0" fillId="0" borderId="0" xfId="0" applyFill="1" applyBorder="1" applyAlignment="1">
      <alignment horizontal="center"/>
    </xf>
    <xf numFmtId="0" fontId="1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14" fontId="0" fillId="2" borderId="18" xfId="0" applyNumberFormat="1" applyFill="1" applyBorder="1" applyAlignment="1">
      <alignment horizontal="center"/>
    </xf>
    <xf numFmtId="9" fontId="0" fillId="2" borderId="19" xfId="0" applyNumberFormat="1" applyFill="1" applyBorder="1" applyAlignment="1">
      <alignment horizontal="center"/>
    </xf>
    <xf numFmtId="0" fontId="19" fillId="2" borderId="0" xfId="3" applyFont="1" applyFill="1" applyAlignment="1" applyProtection="1"/>
    <xf numFmtId="0" fontId="14" fillId="2" borderId="0" xfId="0" applyFont="1" applyFill="1" applyBorder="1" applyAlignment="1">
      <alignment horizontal="center"/>
    </xf>
    <xf numFmtId="0" fontId="14" fillId="2" borderId="0" xfId="0" applyFont="1" applyFill="1"/>
    <xf numFmtId="169" fontId="0" fillId="2" borderId="2" xfId="2" applyNumberFormat="1" applyFont="1" applyFill="1" applyBorder="1" applyAlignment="1">
      <alignment horizontal="center"/>
    </xf>
    <xf numFmtId="0" fontId="13" fillId="0" borderId="0" xfId="0" applyFont="1" applyFill="1"/>
    <xf numFmtId="0" fontId="14" fillId="4" borderId="0" xfId="0" applyFont="1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Fill="1" applyBorder="1"/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0" fontId="20" fillId="2" borderId="3" xfId="0" applyFont="1" applyFill="1" applyBorder="1" applyAlignment="1">
      <alignment horizontal="left" wrapText="1"/>
    </xf>
    <xf numFmtId="0" fontId="26" fillId="4" borderId="0" xfId="0" applyFont="1" applyFill="1"/>
    <xf numFmtId="0" fontId="20" fillId="2" borderId="7" xfId="0" applyFont="1" applyFill="1" applyBorder="1" applyAlignment="1">
      <alignment horizontal="right" wrapText="1"/>
    </xf>
    <xf numFmtId="0" fontId="20" fillId="2" borderId="20" xfId="0" applyFont="1" applyFill="1" applyBorder="1" applyAlignment="1">
      <alignment horizontal="left" wrapText="1"/>
    </xf>
    <xf numFmtId="0" fontId="26" fillId="4" borderId="0" xfId="0" applyFont="1" applyFill="1" applyAlignment="1">
      <alignment horizontal="center" wrapText="1"/>
    </xf>
    <xf numFmtId="44" fontId="0" fillId="0" borderId="0" xfId="0" applyNumberFormat="1"/>
    <xf numFmtId="0" fontId="27" fillId="2" borderId="20" xfId="0" applyFont="1" applyFill="1" applyBorder="1" applyAlignment="1">
      <alignment horizontal="left" vertical="center" wrapText="1"/>
    </xf>
    <xf numFmtId="0" fontId="26" fillId="3" borderId="0" xfId="0" applyFont="1" applyFill="1"/>
    <xf numFmtId="0" fontId="26" fillId="3" borderId="0" xfId="0" applyFont="1" applyFill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" fillId="0" borderId="0" xfId="0" applyFont="1" applyFill="1"/>
    <xf numFmtId="0" fontId="14" fillId="3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6" borderId="22" xfId="0" applyFont="1" applyFill="1" applyBorder="1" applyAlignment="1">
      <alignment vertical="center"/>
    </xf>
    <xf numFmtId="44" fontId="20" fillId="0" borderId="0" xfId="0" applyNumberFormat="1" applyFont="1" applyBorder="1" applyAlignment="1">
      <alignment wrapText="1"/>
    </xf>
    <xf numFmtId="5" fontId="20" fillId="2" borderId="20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69" fontId="1" fillId="0" borderId="23" xfId="0" applyNumberFormat="1" applyFont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5" fontId="0" fillId="0" borderId="24" xfId="0" applyNumberFormat="1" applyBorder="1" applyAlignment="1">
      <alignment horizontal="center"/>
    </xf>
    <xf numFmtId="0" fontId="28" fillId="0" borderId="16" xfId="8" applyFont="1" applyFill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5" fontId="20" fillId="2" borderId="3" xfId="2" applyNumberFormat="1" applyFont="1" applyFill="1" applyBorder="1" applyAlignment="1">
      <alignment horizontal="right" wrapText="1" indent="4"/>
    </xf>
    <xf numFmtId="5" fontId="20" fillId="2" borderId="20" xfId="2" applyNumberFormat="1" applyFont="1" applyFill="1" applyBorder="1" applyAlignment="1">
      <alignment horizontal="right" wrapText="1" indent="4"/>
    </xf>
    <xf numFmtId="5" fontId="20" fillId="2" borderId="7" xfId="2" applyNumberFormat="1" applyFont="1" applyFill="1" applyBorder="1" applyAlignment="1">
      <alignment horizontal="right" wrapText="1" indent="4"/>
    </xf>
    <xf numFmtId="5" fontId="20" fillId="2" borderId="3" xfId="1" applyNumberFormat="1" applyFont="1" applyFill="1" applyBorder="1" applyAlignment="1">
      <alignment horizontal="right" wrapText="1" indent="3"/>
    </xf>
    <xf numFmtId="5" fontId="20" fillId="2" borderId="20" xfId="1" applyNumberFormat="1" applyFont="1" applyFill="1" applyBorder="1" applyAlignment="1">
      <alignment horizontal="right" wrapText="1" indent="3"/>
    </xf>
    <xf numFmtId="5" fontId="20" fillId="2" borderId="7" xfId="2" applyNumberFormat="1" applyFont="1" applyFill="1" applyBorder="1" applyAlignment="1">
      <alignment horizontal="right" wrapText="1" indent="3"/>
    </xf>
    <xf numFmtId="0" fontId="21" fillId="0" borderId="0" xfId="0" applyFont="1" applyFill="1" applyAlignment="1"/>
    <xf numFmtId="0" fontId="29" fillId="0" borderId="0" xfId="0" applyFont="1" applyFill="1" applyAlignment="1"/>
    <xf numFmtId="0" fontId="3" fillId="0" borderId="2" xfId="0" applyFont="1" applyBorder="1"/>
    <xf numFmtId="5" fontId="3" fillId="0" borderId="2" xfId="0" applyNumberFormat="1" applyFont="1" applyBorder="1" applyAlignment="1">
      <alignment horizontal="right" indent="1"/>
    </xf>
    <xf numFmtId="5" fontId="3" fillId="0" borderId="18" xfId="0" applyNumberFormat="1" applyFont="1" applyBorder="1" applyAlignment="1">
      <alignment horizontal="right" indent="1"/>
    </xf>
    <xf numFmtId="5" fontId="3" fillId="0" borderId="27" xfId="0" applyNumberFormat="1" applyFont="1" applyFill="1" applyBorder="1" applyAlignment="1">
      <alignment horizontal="right" indent="1"/>
    </xf>
    <xf numFmtId="0" fontId="3" fillId="0" borderId="23" xfId="0" applyFont="1" applyBorder="1"/>
    <xf numFmtId="5" fontId="3" fillId="0" borderId="23" xfId="0" applyNumberFormat="1" applyFont="1" applyBorder="1" applyAlignment="1">
      <alignment horizontal="right" indent="1"/>
    </xf>
    <xf numFmtId="5" fontId="3" fillId="0" borderId="29" xfId="0" applyNumberFormat="1" applyFont="1" applyBorder="1" applyAlignment="1">
      <alignment horizontal="right" indent="1"/>
    </xf>
    <xf numFmtId="5" fontId="3" fillId="0" borderId="28" xfId="0" applyNumberFormat="1" applyFont="1" applyFill="1" applyBorder="1" applyAlignment="1">
      <alignment horizontal="right" indent="1"/>
    </xf>
    <xf numFmtId="0" fontId="5" fillId="0" borderId="31" xfId="0" applyFont="1" applyFill="1" applyBorder="1" applyAlignment="1">
      <alignment horizontal="right" indent="1"/>
    </xf>
    <xf numFmtId="5" fontId="3" fillId="0" borderId="1" xfId="0" applyNumberFormat="1" applyFont="1" applyFill="1" applyBorder="1" applyAlignment="1">
      <alignment horizontal="right" indent="1"/>
    </xf>
    <xf numFmtId="5" fontId="3" fillId="0" borderId="30" xfId="0" applyNumberFormat="1" applyFont="1" applyFill="1" applyBorder="1" applyAlignment="1">
      <alignment horizontal="right" indent="1"/>
    </xf>
    <xf numFmtId="0" fontId="14" fillId="3" borderId="8" xfId="0" applyFont="1" applyFill="1" applyBorder="1" applyAlignment="1">
      <alignment horizontal="center" vertical="center" wrapText="1"/>
    </xf>
    <xf numFmtId="167" fontId="11" fillId="0" borderId="16" xfId="8" applyNumberFormat="1" applyFont="1" applyFill="1" applyBorder="1" applyAlignment="1">
      <alignment horizontal="right" vertical="top" wrapText="1" indent="1"/>
    </xf>
    <xf numFmtId="0" fontId="34" fillId="4" borderId="16" xfId="8" applyFont="1" applyFill="1" applyBorder="1" applyAlignment="1">
      <alignment horizontal="left" vertical="top" wrapText="1"/>
    </xf>
    <xf numFmtId="0" fontId="14" fillId="4" borderId="34" xfId="0" applyFont="1" applyFill="1" applyBorder="1" applyAlignment="1">
      <alignment horizontal="center"/>
    </xf>
    <xf numFmtId="0" fontId="33" fillId="4" borderId="5" xfId="8" applyFont="1" applyFill="1" applyBorder="1" applyAlignment="1">
      <alignment horizontal="left" vertical="top"/>
    </xf>
    <xf numFmtId="0" fontId="10" fillId="0" borderId="36" xfId="8" applyFont="1" applyFill="1" applyBorder="1" applyAlignment="1">
      <alignment horizontal="left" vertical="center" wrapText="1"/>
    </xf>
    <xf numFmtId="166" fontId="11" fillId="0" borderId="36" xfId="8" applyNumberFormat="1" applyFont="1" applyFill="1" applyBorder="1" applyAlignment="1">
      <alignment horizontal="center" vertical="top" wrapText="1"/>
    </xf>
    <xf numFmtId="167" fontId="11" fillId="0" borderId="38" xfId="8" applyNumberFormat="1" applyFont="1" applyFill="1" applyBorder="1" applyAlignment="1">
      <alignment horizontal="left" vertical="top" wrapText="1"/>
    </xf>
    <xf numFmtId="0" fontId="11" fillId="0" borderId="36" xfId="8" applyFont="1" applyFill="1" applyBorder="1" applyAlignment="1">
      <alignment horizontal="left" vertical="top" wrapText="1"/>
    </xf>
    <xf numFmtId="0" fontId="11" fillId="0" borderId="38" xfId="8" applyFont="1" applyFill="1" applyBorder="1" applyAlignment="1">
      <alignment horizontal="left" vertical="top" wrapText="1"/>
    </xf>
    <xf numFmtId="0" fontId="34" fillId="4" borderId="36" xfId="8" applyFont="1" applyFill="1" applyBorder="1" applyAlignment="1">
      <alignment horizontal="left" vertical="top" wrapText="1"/>
    </xf>
    <xf numFmtId="0" fontId="34" fillId="4" borderId="38" xfId="8" applyFont="1" applyFill="1" applyBorder="1" applyAlignment="1">
      <alignment horizontal="left" vertical="top" wrapText="1"/>
    </xf>
    <xf numFmtId="0" fontId="11" fillId="0" borderId="39" xfId="8" applyFont="1" applyFill="1" applyBorder="1" applyAlignment="1">
      <alignment horizontal="left" vertical="top" wrapText="1"/>
    </xf>
    <xf numFmtId="0" fontId="6" fillId="0" borderId="40" xfId="8" applyFont="1" applyFill="1" applyBorder="1" applyAlignment="1">
      <alignment horizontal="left" vertical="top" wrapText="1"/>
    </xf>
    <xf numFmtId="167" fontId="11" fillId="0" borderId="40" xfId="8" applyNumberFormat="1" applyFont="1" applyFill="1" applyBorder="1" applyAlignment="1">
      <alignment horizontal="left" vertical="top" wrapText="1"/>
    </xf>
    <xf numFmtId="0" fontId="11" fillId="0" borderId="41" xfId="8" applyFont="1" applyFill="1" applyBorder="1" applyAlignment="1">
      <alignment horizontal="left" vertical="top" wrapText="1"/>
    </xf>
    <xf numFmtId="0" fontId="3" fillId="4" borderId="13" xfId="0" applyFont="1" applyFill="1" applyBorder="1"/>
    <xf numFmtId="0" fontId="26" fillId="4" borderId="12" xfId="0" applyFont="1" applyFill="1" applyBorder="1" applyAlignment="1"/>
    <xf numFmtId="0" fontId="3" fillId="4" borderId="14" xfId="0" applyFont="1" applyFill="1" applyBorder="1"/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horizontal="center"/>
    </xf>
    <xf numFmtId="0" fontId="30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7" fontId="9" fillId="0" borderId="0" xfId="8" applyNumberFormat="1" applyFill="1" applyBorder="1" applyAlignment="1">
      <alignment horizontal="left" vertical="top"/>
    </xf>
    <xf numFmtId="2" fontId="9" fillId="0" borderId="0" xfId="8" applyNumberFormat="1" applyFill="1" applyBorder="1" applyAlignment="1">
      <alignment horizontal="left" vertical="top"/>
    </xf>
    <xf numFmtId="170" fontId="9" fillId="0" borderId="0" xfId="8" applyNumberFormat="1" applyFill="1" applyBorder="1" applyAlignment="1">
      <alignment horizontal="left" vertical="top"/>
    </xf>
    <xf numFmtId="0" fontId="6" fillId="0" borderId="16" xfId="8" applyFont="1" applyFill="1" applyBorder="1" applyAlignment="1">
      <alignment horizontal="center" vertical="center" wrapText="1"/>
    </xf>
    <xf numFmtId="0" fontId="6" fillId="0" borderId="38" xfId="8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167" fontId="11" fillId="0" borderId="16" xfId="0" applyNumberFormat="1" applyFont="1" applyFill="1" applyBorder="1" applyAlignment="1">
      <alignment horizontal="center" vertical="top" wrapText="1"/>
    </xf>
    <xf numFmtId="168" fontId="11" fillId="0" borderId="16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66" fontId="11" fillId="0" borderId="36" xfId="0" applyNumberFormat="1" applyFont="1" applyFill="1" applyBorder="1" applyAlignment="1">
      <alignment horizontal="center" vertical="top" wrapText="1"/>
    </xf>
    <xf numFmtId="168" fontId="11" fillId="0" borderId="38" xfId="0" applyNumberFormat="1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68" fontId="11" fillId="0" borderId="38" xfId="8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/>
    </xf>
    <xf numFmtId="0" fontId="17" fillId="4" borderId="0" xfId="0" applyFont="1" applyFill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0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 wrapText="1"/>
    </xf>
    <xf numFmtId="0" fontId="26" fillId="4" borderId="27" xfId="0" applyFont="1" applyFill="1" applyBorder="1" applyAlignment="1">
      <alignment horizontal="center" wrapText="1"/>
    </xf>
    <xf numFmtId="0" fontId="31" fillId="4" borderId="0" xfId="0" applyFont="1" applyFill="1" applyAlignment="1">
      <alignment horizontal="left" indent="1"/>
    </xf>
    <xf numFmtId="0" fontId="32" fillId="4" borderId="32" xfId="8" applyFont="1" applyFill="1" applyBorder="1" applyAlignment="1">
      <alignment horizontal="center" vertical="top" wrapText="1"/>
    </xf>
    <xf numFmtId="0" fontId="32" fillId="4" borderId="33" xfId="8" applyFont="1" applyFill="1" applyBorder="1" applyAlignment="1">
      <alignment horizontal="center" vertical="top" wrapText="1"/>
    </xf>
    <xf numFmtId="0" fontId="30" fillId="4" borderId="35" xfId="8" applyFont="1" applyFill="1" applyBorder="1" applyAlignment="1">
      <alignment horizontal="center" vertical="top" wrapText="1"/>
    </xf>
    <xf numFmtId="0" fontId="30" fillId="4" borderId="15" xfId="8" applyFont="1" applyFill="1" applyBorder="1" applyAlignment="1">
      <alignment horizontal="center" vertical="top" wrapText="1"/>
    </xf>
    <xf numFmtId="0" fontId="10" fillId="0" borderId="16" xfId="8" applyFont="1" applyFill="1" applyBorder="1" applyAlignment="1">
      <alignment horizontal="left" vertical="top" wrapText="1"/>
    </xf>
    <xf numFmtId="0" fontId="10" fillId="0" borderId="37" xfId="8" applyFont="1" applyFill="1" applyBorder="1" applyAlignment="1">
      <alignment horizontal="center" vertical="top" wrapText="1"/>
    </xf>
  </cellXfs>
  <cellStyles count="9">
    <cellStyle name="Comma" xfId="1" builtinId="3"/>
    <cellStyle name="Comma 2" xfId="6"/>
    <cellStyle name="Currency" xfId="2" builtinId="4"/>
    <cellStyle name="Currency [0] 2" xfId="5"/>
    <cellStyle name="Currency 2" xfId="4"/>
    <cellStyle name="Hyperlink" xfId="3" builtinId="8"/>
    <cellStyle name="Normal" xfId="0" builtinId="0"/>
    <cellStyle name="Normal 2" xfId="8"/>
    <cellStyle name="Percent 2" xfId="7"/>
  </cellStyles>
  <dxfs count="0"/>
  <tableStyles count="0" defaultTableStyle="TableStyleMedium9" defaultPivotStyle="PivotStyleLight16"/>
  <colors>
    <mruColors>
      <color rgb="FF8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B5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B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B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B5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B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19050</xdr:rowOff>
        </xdr:from>
        <xdr:to>
          <xdr:col>1</xdr:col>
          <xdr:colOff>1028700</xdr:colOff>
          <xdr:row>5</xdr:row>
          <xdr:rowOff>19050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857250</xdr:colOff>
          <xdr:row>5</xdr:row>
          <xdr:rowOff>19050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19050</xdr:rowOff>
        </xdr:from>
        <xdr:to>
          <xdr:col>1</xdr:col>
          <xdr:colOff>1028700</xdr:colOff>
          <xdr:row>5</xdr:row>
          <xdr:rowOff>28575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857250</xdr:colOff>
          <xdr:row>5</xdr:row>
          <xdr:rowOff>28575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19050</xdr:rowOff>
        </xdr:from>
        <xdr:to>
          <xdr:col>1</xdr:col>
          <xdr:colOff>1028700</xdr:colOff>
          <xdr:row>5</xdr:row>
          <xdr:rowOff>28575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857250</xdr:colOff>
          <xdr:row>5</xdr:row>
          <xdr:rowOff>28575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19050</xdr:rowOff>
        </xdr:from>
        <xdr:to>
          <xdr:col>1</xdr:col>
          <xdr:colOff>1028700</xdr:colOff>
          <xdr:row>5</xdr:row>
          <xdr:rowOff>28575</xdr:rowOff>
        </xdr:to>
        <xdr:sp macro="" textlink="">
          <xdr:nvSpPr>
            <xdr:cNvPr id="18433" name="Option 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857250</xdr:colOff>
          <xdr:row>5</xdr:row>
          <xdr:rowOff>28575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19050</xdr:rowOff>
        </xdr:from>
        <xdr:to>
          <xdr:col>1</xdr:col>
          <xdr:colOff>1028700</xdr:colOff>
          <xdr:row>5</xdr:row>
          <xdr:rowOff>28575</xdr:rowOff>
        </xdr:to>
        <xdr:sp macro="" textlink="">
          <xdr:nvSpPr>
            <xdr:cNvPr id="19457" name="Option 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857250</xdr:colOff>
          <xdr:row>5</xdr:row>
          <xdr:rowOff>28575</xdr:rowOff>
        </xdr:to>
        <xdr:sp macro="" textlink="">
          <xdr:nvSpPr>
            <xdr:cNvPr id="19458" name="Option 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.stanford.edu/vsc/rate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ed.stanford.edu/vsc/rates.html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ed.stanford.edu/vsc/rates.html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ed.stanford.edu/vsc/rates.html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ed.stanford.edu/vsc/rates.html" TargetMode="Externa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55"/>
  <sheetViews>
    <sheetView tabSelected="1" zoomScale="80" zoomScaleNormal="80" zoomScaleSheetLayoutView="80" zoomScalePageLayoutView="150" workbookViewId="0">
      <selection sqref="A1:G1"/>
    </sheetView>
  </sheetViews>
  <sheetFormatPr defaultColWidth="8.7109375" defaultRowHeight="12.75" x14ac:dyDescent="0.2"/>
  <cols>
    <col min="1" max="1" width="59.85546875" customWidth="1"/>
    <col min="2" max="2" width="16.42578125" customWidth="1"/>
    <col min="3" max="6" width="15.5703125" customWidth="1"/>
    <col min="7" max="7" width="17" customWidth="1"/>
  </cols>
  <sheetData>
    <row r="1" spans="1:10" ht="26.25" x14ac:dyDescent="0.4">
      <c r="A1" s="140" t="s">
        <v>91</v>
      </c>
      <c r="B1" s="140"/>
      <c r="C1" s="140"/>
      <c r="D1" s="140"/>
      <c r="E1" s="140"/>
      <c r="F1" s="140"/>
      <c r="G1" s="140"/>
    </row>
    <row r="2" spans="1:10" ht="16.5" x14ac:dyDescent="0.25">
      <c r="A2" s="145" t="s">
        <v>53</v>
      </c>
      <c r="B2" s="145"/>
      <c r="C2" s="145"/>
      <c r="D2" s="145"/>
      <c r="E2" s="145"/>
      <c r="F2" s="145"/>
      <c r="G2" s="145"/>
    </row>
    <row r="3" spans="1:10" ht="16.5" x14ac:dyDescent="0.25">
      <c r="A3" s="23"/>
      <c r="B3" s="12"/>
      <c r="C3" s="12"/>
    </row>
    <row r="4" spans="1:10" ht="16.5" x14ac:dyDescent="0.25">
      <c r="A4" s="11"/>
      <c r="B4" s="146" t="s">
        <v>46</v>
      </c>
      <c r="C4" s="146"/>
      <c r="D4" s="16"/>
    </row>
    <row r="5" spans="1:10" ht="20.65" customHeight="1" x14ac:dyDescent="0.2">
      <c r="A5" s="39" t="s">
        <v>56</v>
      </c>
      <c r="B5" s="21">
        <v>0</v>
      </c>
      <c r="C5" s="22"/>
      <c r="D5" s="16"/>
    </row>
    <row r="6" spans="1:10" x14ac:dyDescent="0.2">
      <c r="A6" s="40"/>
      <c r="C6" s="16"/>
      <c r="D6" s="15"/>
    </row>
    <row r="7" spans="1:10" x14ac:dyDescent="0.2">
      <c r="A7" s="40"/>
      <c r="B7" s="37" t="s">
        <v>55</v>
      </c>
      <c r="C7" s="37" t="s">
        <v>6</v>
      </c>
      <c r="D7" s="15"/>
    </row>
    <row r="8" spans="1:10" ht="27" customHeight="1" x14ac:dyDescent="0.2">
      <c r="A8" s="39" t="s">
        <v>59</v>
      </c>
      <c r="B8" s="20"/>
      <c r="C8" s="20"/>
      <c r="D8" s="16"/>
      <c r="E8" s="12"/>
      <c r="F8" s="12"/>
    </row>
    <row r="9" spans="1:10" ht="27" customHeight="1" x14ac:dyDescent="0.2">
      <c r="A9" s="66" t="s">
        <v>72</v>
      </c>
      <c r="B9" s="147">
        <f>(DATEDIF(B8,C8+1,"m"))/12</f>
        <v>0</v>
      </c>
      <c r="C9" s="147"/>
      <c r="D9" s="16"/>
      <c r="E9" s="12"/>
      <c r="F9" s="12"/>
    </row>
    <row r="10" spans="1:10" s="28" customFormat="1" ht="16.899999999999999" hidden="1" customHeight="1" x14ac:dyDescent="0.2">
      <c r="A10" s="39" t="s">
        <v>78</v>
      </c>
      <c r="B10" s="148">
        <f>ROUND(IF(((C8-B8)/30)&gt;12,12,((C8-B8)/30)),0)</f>
        <v>0</v>
      </c>
      <c r="C10" s="148"/>
      <c r="D10" s="36"/>
      <c r="E10" s="12"/>
      <c r="F10" s="12"/>
    </row>
    <row r="11" spans="1:10" hidden="1" x14ac:dyDescent="0.2">
      <c r="A11" s="41" t="s">
        <v>49</v>
      </c>
      <c r="B11" s="148" t="e">
        <f>IF(B8-B25&gt;0,0,IF(B8&gt;=DATE(YEAR(B8),9,1),12-DATEDIF(DATE(YEAR(B8),9,1),DATE(YEAR(B8),MONTH(B8),1),"m"),DATEDIF(DATE(YEAR(B8),MONTH(B8),1),DATE(YEAR(B8),9,1),"m")))</f>
        <v>#VALUE!</v>
      </c>
      <c r="C11" s="148"/>
      <c r="D11" s="16"/>
      <c r="E11" s="12"/>
      <c r="F11" s="12"/>
    </row>
    <row r="12" spans="1:10" hidden="1" x14ac:dyDescent="0.2">
      <c r="A12" s="41" t="s">
        <v>79</v>
      </c>
      <c r="B12" s="149" t="e">
        <f>IF(B11&gt;0,12-B11,ROUND(((B25+365)-B8)/30,0))</f>
        <v>#VALUE!</v>
      </c>
      <c r="C12" s="149"/>
      <c r="D12" s="16"/>
      <c r="E12" s="12"/>
      <c r="F12" s="12"/>
    </row>
    <row r="13" spans="1:10" hidden="1" x14ac:dyDescent="0.2">
      <c r="A13" s="41" t="s">
        <v>50</v>
      </c>
      <c r="B13" s="149" t="e">
        <f>IF((B10-B11-B12)&gt;B10,B10,(B10-B11-B12))</f>
        <v>#VALUE!</v>
      </c>
      <c r="C13" s="149"/>
      <c r="D13" s="16"/>
      <c r="E13" s="12"/>
      <c r="F13" s="12"/>
    </row>
    <row r="14" spans="1:10" x14ac:dyDescent="0.2">
      <c r="A14" s="40"/>
      <c r="D14" s="16"/>
      <c r="E14" s="12"/>
      <c r="F14" s="12"/>
    </row>
    <row r="15" spans="1:10" ht="13.15" customHeight="1" x14ac:dyDescent="0.2">
      <c r="A15" s="40"/>
      <c r="B15" s="134" t="s">
        <v>47</v>
      </c>
      <c r="C15" s="134"/>
      <c r="D15" s="134"/>
      <c r="E15" s="134"/>
      <c r="F15" s="134"/>
    </row>
    <row r="16" spans="1:10" ht="30" customHeight="1" x14ac:dyDescent="0.2">
      <c r="A16" s="42" t="s">
        <v>60</v>
      </c>
      <c r="B16" s="135" t="s">
        <v>75</v>
      </c>
      <c r="C16" s="136"/>
      <c r="D16" s="136"/>
      <c r="E16" s="136"/>
      <c r="F16" s="136"/>
      <c r="G16" s="43"/>
      <c r="H16" s="26"/>
      <c r="I16" s="26"/>
      <c r="J16" s="26"/>
    </row>
    <row r="17" spans="1:10" ht="30" customHeight="1" x14ac:dyDescent="0.2">
      <c r="A17" s="42"/>
      <c r="B17" s="55" t="str">
        <f>IF(($C$8-$B$8)/364&gt;0,"Year 1","")</f>
        <v/>
      </c>
      <c r="C17" s="55" t="str">
        <f>IF(($C$8-$B$8)/364&gt;=1.1,"Year 2","")</f>
        <v/>
      </c>
      <c r="D17" s="55" t="str">
        <f>IF(($C$8-$B$8)/364&gt;=2.1,"Year 3","")</f>
        <v/>
      </c>
      <c r="E17" s="55" t="str">
        <f>IF(($C$8-$B$8)/364&gt;=3.1,"Year 4","")</f>
        <v/>
      </c>
      <c r="F17" s="55" t="str">
        <f>IF(($C$8-$B$8)/364&gt;=4.1,"Year 5","")</f>
        <v/>
      </c>
      <c r="G17" s="43"/>
      <c r="H17" s="26"/>
      <c r="I17" s="26"/>
      <c r="J17" s="26"/>
    </row>
    <row r="18" spans="1:10" ht="42.75" customHeight="1" x14ac:dyDescent="0.2">
      <c r="A18" s="75" t="s">
        <v>76</v>
      </c>
      <c r="B18" s="69"/>
      <c r="C18" s="69" t="str">
        <f>IF(C17="","",B18)</f>
        <v/>
      </c>
      <c r="D18" s="69" t="str">
        <f>IF(D17="","",C18)</f>
        <v/>
      </c>
      <c r="E18" s="69" t="str">
        <f>IF(E17="","",D18)</f>
        <v/>
      </c>
      <c r="F18" s="69" t="str">
        <f>IF(F17="","",E18)</f>
        <v/>
      </c>
      <c r="G18" s="29"/>
    </row>
    <row r="19" spans="1:10" ht="30" customHeight="1" x14ac:dyDescent="0.2">
      <c r="A19" s="76" t="s">
        <v>7</v>
      </c>
      <c r="B19" s="69"/>
      <c r="C19" s="69" t="str">
        <f>IF(C18="","",B19)</f>
        <v/>
      </c>
      <c r="D19" s="69" t="str">
        <f t="shared" ref="D19:F19" si="0">IF(D18="","",C19)</f>
        <v/>
      </c>
      <c r="E19" s="69" t="str">
        <f t="shared" si="0"/>
        <v/>
      </c>
      <c r="F19" s="69" t="str">
        <f t="shared" si="0"/>
        <v/>
      </c>
      <c r="G19" s="26"/>
    </row>
    <row r="20" spans="1:10" ht="30" customHeight="1" x14ac:dyDescent="0.2">
      <c r="A20" s="77" t="s">
        <v>77</v>
      </c>
      <c r="B20" s="69" t="str">
        <f>IFERROR(ROUNDUP(B18/B19,0),"")</f>
        <v/>
      </c>
      <c r="C20" s="69" t="str">
        <f t="shared" ref="C20:F20" si="1">IFERROR(ROUNDUP(C18/C19,0),"")</f>
        <v/>
      </c>
      <c r="D20" s="69" t="str">
        <f t="shared" si="1"/>
        <v/>
      </c>
      <c r="E20" s="69" t="str">
        <f t="shared" si="1"/>
        <v/>
      </c>
      <c r="F20" s="69" t="str">
        <f t="shared" si="1"/>
        <v/>
      </c>
      <c r="G20" s="26"/>
    </row>
    <row r="21" spans="1:10" ht="30" customHeight="1" x14ac:dyDescent="0.2">
      <c r="A21" s="42" t="s">
        <v>66</v>
      </c>
      <c r="B21" s="69"/>
      <c r="C21" s="69" t="str">
        <f>IF(C20="","",B21)</f>
        <v/>
      </c>
      <c r="D21" s="69" t="str">
        <f t="shared" ref="D21:E21" si="2">IF(D20="","",C21)</f>
        <v/>
      </c>
      <c r="E21" s="69" t="str">
        <f t="shared" si="2"/>
        <v/>
      </c>
      <c r="F21" s="69" t="str">
        <f>IF(F20="","",E21)</f>
        <v/>
      </c>
      <c r="G21" s="26"/>
    </row>
    <row r="22" spans="1:10" x14ac:dyDescent="0.2">
      <c r="A22" s="25"/>
      <c r="B22" s="27"/>
      <c r="C22" s="24"/>
      <c r="D22" s="24"/>
      <c r="E22" s="24"/>
      <c r="F22" s="12"/>
    </row>
    <row r="23" spans="1:10" x14ac:dyDescent="0.2">
      <c r="A23" s="141" t="s">
        <v>57</v>
      </c>
      <c r="B23" s="141"/>
      <c r="C23" s="141"/>
      <c r="D23" s="141"/>
      <c r="E23" s="141"/>
      <c r="F23" s="141"/>
      <c r="G23" s="141"/>
    </row>
    <row r="24" spans="1:10" x14ac:dyDescent="0.2">
      <c r="A24" s="142" t="s">
        <v>52</v>
      </c>
      <c r="B24" s="142"/>
      <c r="C24" s="142"/>
      <c r="D24" s="142"/>
      <c r="E24" s="142"/>
      <c r="F24" s="142"/>
      <c r="G24" s="142"/>
    </row>
    <row r="25" spans="1:10" ht="16.899999999999999" customHeight="1" x14ac:dyDescent="0.2">
      <c r="A25" s="38" t="s">
        <v>58</v>
      </c>
      <c r="B25" s="30" t="str">
        <f>IF(B8&gt;0,"8/31/"&amp;MID('Animal Per Diem Rates'!A2,22,4),"")</f>
        <v/>
      </c>
      <c r="C25" s="18"/>
    </row>
    <row r="26" spans="1:10" x14ac:dyDescent="0.2">
      <c r="A26" s="13" t="s">
        <v>51</v>
      </c>
      <c r="B26" s="31" t="str">
        <f>IF(B8&gt;0,3%,"")</f>
        <v/>
      </c>
      <c r="C26" s="19"/>
      <c r="D26" s="16"/>
    </row>
    <row r="27" spans="1:10" x14ac:dyDescent="0.2">
      <c r="A27" s="14" t="str">
        <f>IF(B5=1,"Published Federal Per Diem Rate For The Species Selected","Published Non-Federal Per Diem Rate For The Species Selected")</f>
        <v>Published Non-Federal Per Diem Rate For The Species Selected</v>
      </c>
      <c r="B27" s="35" t="str">
        <f>IF(B16="Select One","",IF(B5=1,VLOOKUP(B16,'Animal Per Diem Rates'!B5:E43,3,0),VLOOKUP(B16,'Animal Per Diem Rates'!B5:E43,4,0)))</f>
        <v/>
      </c>
      <c r="C27" s="27"/>
    </row>
    <row r="29" spans="1:10" ht="30.75" customHeight="1" x14ac:dyDescent="0.2">
      <c r="A29" s="60" t="str">
        <f>IF(B5=1,"Federal  (Pro-Rated) Per Diem Rates are applied ","Non-Federal (Pro-Rated) Per Diem Rates are applied ")</f>
        <v xml:space="preserve">Non-Federal (Pro-Rated) Per Diem Rates are applied </v>
      </c>
      <c r="B29" s="56" t="str">
        <f>IF(($C$8-$B$8)/364&gt;0,"Year 1","")</f>
        <v/>
      </c>
      <c r="C29" s="57" t="str">
        <f>IF(($C$8-$B$8)/364&gt;=1.1,"Year 2","")</f>
        <v/>
      </c>
      <c r="D29" s="58" t="str">
        <f>IF(($C$8-$B$8)/364&gt;=2.1,"Year 3","")</f>
        <v/>
      </c>
      <c r="E29" s="56" t="str">
        <f>IF(($C$8-$B$8)/364&gt;=3.1,"Year 4","")</f>
        <v/>
      </c>
      <c r="F29" s="57" t="str">
        <f>IF(($C$8-$B$8)/364&gt;=4.1,"Year 5","")</f>
        <v/>
      </c>
      <c r="G29" s="97" t="s">
        <v>64</v>
      </c>
    </row>
    <row r="30" spans="1:10" s="28" customFormat="1" x14ac:dyDescent="0.2">
      <c r="A30" s="59" t="s">
        <v>69</v>
      </c>
      <c r="B30" s="61" t="str">
        <f>B20</f>
        <v/>
      </c>
      <c r="C30" s="61" t="str">
        <f t="shared" ref="C30:F31" si="3">C20</f>
        <v/>
      </c>
      <c r="D30" s="61" t="str">
        <f t="shared" si="3"/>
        <v/>
      </c>
      <c r="E30" s="61" t="str">
        <f t="shared" si="3"/>
        <v/>
      </c>
      <c r="F30" s="61" t="str">
        <f t="shared" si="3"/>
        <v/>
      </c>
      <c r="G30" s="70"/>
    </row>
    <row r="31" spans="1:10" x14ac:dyDescent="0.2">
      <c r="A31" s="14" t="s">
        <v>67</v>
      </c>
      <c r="B31" s="62" t="str">
        <f>IF(B21="","",B21)</f>
        <v/>
      </c>
      <c r="C31" s="61" t="str">
        <f t="shared" si="3"/>
        <v/>
      </c>
      <c r="D31" s="61" t="str">
        <f t="shared" si="3"/>
        <v/>
      </c>
      <c r="E31" s="61" t="str">
        <f t="shared" si="3"/>
        <v/>
      </c>
      <c r="F31" s="61" t="str">
        <f t="shared" si="3"/>
        <v/>
      </c>
      <c r="G31" s="70"/>
    </row>
    <row r="32" spans="1:10" ht="13.5" thickBot="1" x14ac:dyDescent="0.25">
      <c r="A32" s="14" t="s">
        <v>70</v>
      </c>
      <c r="B32" s="71" t="str">
        <f>IFERROR(IF(B11+B12=B10,(B27/B10*B11+(B27*(1+$B$26))/B10*B12),(((B27*(1+$B$26))/B10*B12)+((B27*((1+$B$26)^2))/B10*B13))),"")</f>
        <v/>
      </c>
      <c r="C32" s="72" t="str">
        <f>IFERROR(IF(C29="","",B32*(1+$B$26)),"")</f>
        <v/>
      </c>
      <c r="D32" s="72" t="str">
        <f>IFERROR(IF(D29="","",C32*(1+$B$26)),"")</f>
        <v/>
      </c>
      <c r="E32" s="72" t="str">
        <f>IFERROR(IF(E29="","",D32*(1+$B$26)),"")</f>
        <v/>
      </c>
      <c r="F32" s="72" t="str">
        <f>IFERROR(IF(F29="","",E32*(1+$B$26)),"")</f>
        <v/>
      </c>
      <c r="G32" s="63"/>
    </row>
    <row r="33" spans="1:10" ht="13.5" thickTop="1" x14ac:dyDescent="0.2">
      <c r="A33" s="13" t="s">
        <v>68</v>
      </c>
      <c r="B33" s="73" t="str">
        <f t="shared" ref="B33:E33" si="4">IFERROR(ROUND(B30*B32*B31,0),"")</f>
        <v/>
      </c>
      <c r="C33" s="73" t="str">
        <f t="shared" si="4"/>
        <v/>
      </c>
      <c r="D33" s="73" t="str">
        <f t="shared" si="4"/>
        <v/>
      </c>
      <c r="E33" s="73" t="str">
        <f t="shared" si="4"/>
        <v/>
      </c>
      <c r="F33" s="73" t="str">
        <f>IFERROR(ROUND(F30*F32*F31,0),"")</f>
        <v/>
      </c>
      <c r="G33" s="73" t="str">
        <f>IF(SUM(B33:F33)=0,"",SUM(B33:F33))</f>
        <v/>
      </c>
    </row>
    <row r="35" spans="1:10" x14ac:dyDescent="0.2">
      <c r="B35" s="1"/>
      <c r="C35" s="2"/>
      <c r="D35" s="1"/>
      <c r="E35" s="3"/>
    </row>
    <row r="36" spans="1:10" x14ac:dyDescent="0.2">
      <c r="A36" s="143"/>
      <c r="B36" s="143"/>
      <c r="C36" s="143"/>
      <c r="D36" s="143"/>
      <c r="E36" s="143"/>
      <c r="F36" s="143"/>
      <c r="G36" s="143"/>
    </row>
    <row r="37" spans="1:10" ht="20.65" customHeight="1" x14ac:dyDescent="0.25">
      <c r="A37" s="144" t="s">
        <v>48</v>
      </c>
      <c r="B37" s="144"/>
      <c r="C37" s="144"/>
      <c r="D37" s="144"/>
      <c r="E37" s="144"/>
      <c r="F37" s="144"/>
      <c r="G37" s="144"/>
    </row>
    <row r="38" spans="1:10" ht="32.65" customHeight="1" x14ac:dyDescent="0.25">
      <c r="A38" s="138" t="s">
        <v>54</v>
      </c>
      <c r="B38" s="138"/>
      <c r="C38" s="138"/>
      <c r="D38" s="138"/>
      <c r="E38" s="138"/>
      <c r="F38" s="138"/>
      <c r="G38" s="138"/>
    </row>
    <row r="39" spans="1:10" ht="16.5" x14ac:dyDescent="0.25">
      <c r="A39" s="32" t="s">
        <v>43</v>
      </c>
      <c r="B39" s="33"/>
      <c r="C39" s="34"/>
      <c r="D39" s="34"/>
      <c r="E39" s="34"/>
      <c r="F39" s="34"/>
      <c r="G39" s="34"/>
    </row>
    <row r="40" spans="1:10" x14ac:dyDescent="0.2">
      <c r="B40" s="1"/>
    </row>
    <row r="41" spans="1:10" ht="30.4" customHeight="1" x14ac:dyDescent="0.2">
      <c r="A41" s="139" t="s">
        <v>61</v>
      </c>
      <c r="B41" s="139"/>
      <c r="C41" s="139"/>
      <c r="D41" s="139"/>
      <c r="E41" s="139"/>
      <c r="F41" s="45"/>
      <c r="G41" s="64"/>
    </row>
    <row r="42" spans="1:10" ht="15.6" customHeight="1" x14ac:dyDescent="0.2">
      <c r="A42" s="44"/>
      <c r="B42" s="44"/>
      <c r="C42" s="44"/>
      <c r="D42" s="44"/>
    </row>
    <row r="43" spans="1:10" ht="51.75" customHeight="1" x14ac:dyDescent="0.25">
      <c r="A43" s="47" t="s">
        <v>71</v>
      </c>
      <c r="B43" s="50" t="str">
        <f>IF(B29="","","Year 1 Subtotal" )</f>
        <v/>
      </c>
      <c r="C43" s="50" t="str">
        <f>IF(C29="","","Year 2 Subtotal" )</f>
        <v/>
      </c>
      <c r="D43" s="50" t="str">
        <f>IF(D29="","","Year 3 Subtotal" )</f>
        <v/>
      </c>
      <c r="E43" s="50" t="str">
        <f>IF(E29="","","Year 4 Subtotal" )</f>
        <v/>
      </c>
      <c r="F43" s="50" t="str">
        <f>IF(F29="","","Year 5 Subtotal" )</f>
        <v/>
      </c>
      <c r="G43" s="50" t="s">
        <v>73</v>
      </c>
    </row>
    <row r="44" spans="1:10" ht="15.6" customHeight="1" x14ac:dyDescent="0.2">
      <c r="A44" s="46"/>
      <c r="B44" s="81"/>
      <c r="C44" s="81" t="str">
        <f t="shared" ref="C44:C50" si="5">IFERROR(IF(OR($C$43="",B44=""),"",B44*(1+$B$26)),"")</f>
        <v/>
      </c>
      <c r="D44" s="81" t="str">
        <f t="shared" ref="D44:D50" si="6">IF(OR($D$43="",C44=""),"",C44*(1+$B$26))</f>
        <v/>
      </c>
      <c r="E44" s="81" t="str">
        <f t="shared" ref="E44:E50" si="7">IF(OR($E$43="",D44=""),"",D44*(1+$B$26))</f>
        <v/>
      </c>
      <c r="F44" s="81" t="str">
        <f t="shared" ref="F44:F50" si="8">IF(OR($F$43="",E44=""),"",E44*(1+$B$26))</f>
        <v/>
      </c>
      <c r="G44" s="78" t="str">
        <f>IF(SUM(B44:F44)=0,"",SUM(B44:F44))</f>
        <v/>
      </c>
      <c r="J44" s="14"/>
    </row>
    <row r="45" spans="1:10" ht="15.6" customHeight="1" x14ac:dyDescent="0.2">
      <c r="A45" s="46"/>
      <c r="B45" s="81"/>
      <c r="C45" s="81" t="str">
        <f t="shared" si="5"/>
        <v/>
      </c>
      <c r="D45" s="81" t="str">
        <f t="shared" si="6"/>
        <v/>
      </c>
      <c r="E45" s="81" t="str">
        <f t="shared" si="7"/>
        <v/>
      </c>
      <c r="F45" s="81" t="str">
        <f t="shared" si="8"/>
        <v/>
      </c>
      <c r="G45" s="78" t="str">
        <f>IF(SUM(B45:F45)=0,"",SUM(B45:F45))</f>
        <v/>
      </c>
    </row>
    <row r="46" spans="1:10" ht="15.6" customHeight="1" x14ac:dyDescent="0.2">
      <c r="A46" s="46"/>
      <c r="B46" s="81"/>
      <c r="C46" s="81" t="str">
        <f t="shared" si="5"/>
        <v/>
      </c>
      <c r="D46" s="81" t="str">
        <f t="shared" si="6"/>
        <v/>
      </c>
      <c r="E46" s="81" t="str">
        <f t="shared" si="7"/>
        <v/>
      </c>
      <c r="F46" s="81" t="str">
        <f t="shared" si="8"/>
        <v/>
      </c>
      <c r="G46" s="78" t="str">
        <f t="shared" ref="G46:G50" si="9">IF(SUM(B46:F46)=0,"",SUM(B46:F46))</f>
        <v/>
      </c>
    </row>
    <row r="47" spans="1:10" ht="15.6" customHeight="1" x14ac:dyDescent="0.2">
      <c r="A47" s="46"/>
      <c r="B47" s="81"/>
      <c r="C47" s="81" t="str">
        <f t="shared" si="5"/>
        <v/>
      </c>
      <c r="D47" s="81" t="str">
        <f t="shared" si="6"/>
        <v/>
      </c>
      <c r="E47" s="81" t="str">
        <f t="shared" si="7"/>
        <v/>
      </c>
      <c r="F47" s="81" t="str">
        <f t="shared" si="8"/>
        <v/>
      </c>
      <c r="G47" s="78" t="str">
        <f t="shared" si="9"/>
        <v/>
      </c>
    </row>
    <row r="48" spans="1:10" ht="15.6" customHeight="1" x14ac:dyDescent="0.2">
      <c r="A48" s="46"/>
      <c r="B48" s="81"/>
      <c r="C48" s="81" t="str">
        <f t="shared" si="5"/>
        <v/>
      </c>
      <c r="D48" s="81" t="str">
        <f t="shared" si="6"/>
        <v/>
      </c>
      <c r="E48" s="81" t="str">
        <f t="shared" si="7"/>
        <v/>
      </c>
      <c r="F48" s="81" t="str">
        <f t="shared" si="8"/>
        <v/>
      </c>
      <c r="G48" s="78" t="str">
        <f t="shared" si="9"/>
        <v/>
      </c>
    </row>
    <row r="49" spans="1:9" ht="15.6" customHeight="1" x14ac:dyDescent="0.2">
      <c r="A49" s="46"/>
      <c r="B49" s="81"/>
      <c r="C49" s="81" t="str">
        <f t="shared" si="5"/>
        <v/>
      </c>
      <c r="D49" s="81" t="str">
        <f t="shared" si="6"/>
        <v/>
      </c>
      <c r="E49" s="81" t="str">
        <f t="shared" si="7"/>
        <v/>
      </c>
      <c r="F49" s="81" t="str">
        <f t="shared" si="8"/>
        <v/>
      </c>
      <c r="G49" s="78" t="str">
        <f t="shared" si="9"/>
        <v/>
      </c>
    </row>
    <row r="50" spans="1:9" ht="15.6" customHeight="1" thickBot="1" x14ac:dyDescent="0.25">
      <c r="A50" s="49"/>
      <c r="B50" s="82"/>
      <c r="C50" s="82" t="str">
        <f t="shared" si="5"/>
        <v/>
      </c>
      <c r="D50" s="82" t="str">
        <f t="shared" si="6"/>
        <v/>
      </c>
      <c r="E50" s="82" t="str">
        <f t="shared" si="7"/>
        <v/>
      </c>
      <c r="F50" s="82" t="str">
        <f t="shared" si="8"/>
        <v/>
      </c>
      <c r="G50" s="79" t="str">
        <f t="shared" si="9"/>
        <v/>
      </c>
    </row>
    <row r="51" spans="1:9" ht="15.6" customHeight="1" thickTop="1" x14ac:dyDescent="0.2">
      <c r="A51" s="48" t="s">
        <v>87</v>
      </c>
      <c r="B51" s="83" t="str">
        <f t="shared" ref="B51:G51" si="10">IF(SUM(B44:B50)=0,"",SUM(B44:B50))</f>
        <v/>
      </c>
      <c r="C51" s="83" t="str">
        <f t="shared" si="10"/>
        <v/>
      </c>
      <c r="D51" s="83" t="str">
        <f t="shared" si="10"/>
        <v/>
      </c>
      <c r="E51" s="83" t="str">
        <f t="shared" si="10"/>
        <v/>
      </c>
      <c r="F51" s="83" t="str">
        <f t="shared" si="10"/>
        <v/>
      </c>
      <c r="G51" s="80" t="str">
        <f t="shared" si="10"/>
        <v/>
      </c>
      <c r="I51" s="51"/>
    </row>
    <row r="52" spans="1:9" ht="15.6" customHeight="1" x14ac:dyDescent="0.2">
      <c r="A52" s="44"/>
      <c r="B52" s="44"/>
      <c r="C52" s="44"/>
      <c r="D52" s="44"/>
    </row>
    <row r="53" spans="1:9" ht="30" customHeight="1" x14ac:dyDescent="0.25">
      <c r="A53" s="53" t="s">
        <v>63</v>
      </c>
      <c r="B53" s="54" t="str">
        <f>IF(B29="","","Total Year 1")</f>
        <v/>
      </c>
      <c r="C53" s="54" t="str">
        <f>IF(C29="","","Total Year 2")</f>
        <v/>
      </c>
      <c r="D53" s="54" t="str">
        <f>IF(D29="","","Total Year 3")</f>
        <v/>
      </c>
      <c r="E53" s="54" t="str">
        <f>IF(E29="","","Total Year 4")</f>
        <v/>
      </c>
      <c r="F53" s="54" t="str">
        <f>IF(F29="","","Total Year 5")</f>
        <v/>
      </c>
      <c r="G53" s="54" t="s">
        <v>74</v>
      </c>
    </row>
    <row r="54" spans="1:9" ht="31.9" customHeight="1" thickBot="1" x14ac:dyDescent="0.25">
      <c r="A54" s="52" t="s">
        <v>65</v>
      </c>
      <c r="B54" s="65" t="str">
        <f t="shared" ref="B54:G54" si="11">IF(SUM(B33,B51)=0,"",SUM(B33,B51))</f>
        <v/>
      </c>
      <c r="C54" s="65" t="str">
        <f t="shared" si="11"/>
        <v/>
      </c>
      <c r="D54" s="65" t="str">
        <f t="shared" si="11"/>
        <v/>
      </c>
      <c r="E54" s="65" t="str">
        <f t="shared" si="11"/>
        <v/>
      </c>
      <c r="F54" s="65" t="str">
        <f t="shared" si="11"/>
        <v/>
      </c>
      <c r="G54" s="65" t="str">
        <f t="shared" si="11"/>
        <v/>
      </c>
    </row>
    <row r="55" spans="1:9" ht="13.5" thickTop="1" x14ac:dyDescent="0.2">
      <c r="A55" s="137"/>
      <c r="B55" s="137"/>
      <c r="C55" s="137"/>
      <c r="D55" s="137"/>
      <c r="E55" s="137"/>
      <c r="F55" s="137"/>
      <c r="G55" s="137"/>
    </row>
  </sheetData>
  <mergeCells count="17">
    <mergeCell ref="A1:G1"/>
    <mergeCell ref="A23:G23"/>
    <mergeCell ref="A24:G24"/>
    <mergeCell ref="A36:G36"/>
    <mergeCell ref="A37:G37"/>
    <mergeCell ref="A2:G2"/>
    <mergeCell ref="B4:C4"/>
    <mergeCell ref="B9:C9"/>
    <mergeCell ref="B10:C10"/>
    <mergeCell ref="B11:C11"/>
    <mergeCell ref="B12:C12"/>
    <mergeCell ref="B13:C13"/>
    <mergeCell ref="B15:F15"/>
    <mergeCell ref="B16:F16"/>
    <mergeCell ref="A55:G55"/>
    <mergeCell ref="A38:G38"/>
    <mergeCell ref="A41:E41"/>
  </mergeCells>
  <hyperlinks>
    <hyperlink ref="A39" r:id="rId1"/>
  </hyperlinks>
  <pageMargins left="0.5" right="0.5" top="0.5" bottom="0.5" header="0.3" footer="0.3"/>
  <pageSetup paperSize="5" scale="91" orientation="landscape" r:id="rId2"/>
  <headerFooter alignWithMargins="0">
    <oddFooter>&amp;R&amp;9Form Updated 11/15/2017</oddFooter>
  </headerFooter>
  <rowBreaks count="1" manualBreakCount="1">
    <brk id="3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5" name="Option Button 6">
              <controlPr defaultSize="0" autoFill="0" autoLine="0" autoPict="0">
                <anchor moveWithCells="1">
                  <from>
                    <xdr:col>1</xdr:col>
                    <xdr:colOff>400050</xdr:colOff>
                    <xdr:row>4</xdr:row>
                    <xdr:rowOff>19050</xdr:rowOff>
                  </from>
                  <to>
                    <xdr:col>1</xdr:col>
                    <xdr:colOff>1028700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Option Button 7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857250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'Animal Per Diem Rates'!$B$5:$B$43</xm:f>
          </x14:formula1>
          <xm:sqref>B16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zoomScale="80" zoomScaleNormal="80" zoomScaleSheetLayoutView="88" zoomScalePageLayoutView="150" workbookViewId="0">
      <selection sqref="A1:G1"/>
    </sheetView>
  </sheetViews>
  <sheetFormatPr defaultColWidth="8.7109375" defaultRowHeight="12.75" x14ac:dyDescent="0.2"/>
  <cols>
    <col min="1" max="1" width="59.85546875" customWidth="1"/>
    <col min="2" max="2" width="16.42578125" customWidth="1"/>
    <col min="3" max="6" width="15.5703125" customWidth="1"/>
    <col min="7" max="7" width="17.140625" customWidth="1"/>
  </cols>
  <sheetData>
    <row r="1" spans="1:10" ht="26.25" x14ac:dyDescent="0.4">
      <c r="A1" s="140" t="s">
        <v>101</v>
      </c>
      <c r="B1" s="140"/>
      <c r="C1" s="140"/>
      <c r="D1" s="140"/>
      <c r="E1" s="140"/>
      <c r="F1" s="140"/>
      <c r="G1" s="140"/>
    </row>
    <row r="2" spans="1:10" ht="16.5" x14ac:dyDescent="0.25">
      <c r="A2" s="145" t="s">
        <v>53</v>
      </c>
      <c r="B2" s="145"/>
      <c r="C2" s="145"/>
      <c r="D2" s="145"/>
      <c r="E2" s="145"/>
      <c r="F2" s="145"/>
      <c r="G2" s="145"/>
    </row>
    <row r="3" spans="1:10" ht="16.5" x14ac:dyDescent="0.25">
      <c r="A3" s="23"/>
      <c r="B3" s="12"/>
      <c r="C3" s="12"/>
    </row>
    <row r="4" spans="1:10" ht="16.5" x14ac:dyDescent="0.25">
      <c r="A4" s="11"/>
      <c r="B4" s="146" t="s">
        <v>46</v>
      </c>
      <c r="C4" s="146"/>
      <c r="D4" s="16"/>
    </row>
    <row r="5" spans="1:10" ht="20.65" customHeight="1" x14ac:dyDescent="0.2">
      <c r="A5" s="39" t="s">
        <v>56</v>
      </c>
      <c r="B5" s="21">
        <v>0</v>
      </c>
      <c r="C5" s="22"/>
      <c r="D5" s="16"/>
    </row>
    <row r="6" spans="1:10" x14ac:dyDescent="0.2">
      <c r="A6" s="40"/>
      <c r="C6" s="16"/>
      <c r="D6" s="15"/>
    </row>
    <row r="7" spans="1:10" x14ac:dyDescent="0.2">
      <c r="A7" s="40"/>
      <c r="B7" s="37" t="s">
        <v>55</v>
      </c>
      <c r="C7" s="37" t="s">
        <v>6</v>
      </c>
      <c r="D7" s="15"/>
    </row>
    <row r="8" spans="1:10" ht="27" customHeight="1" x14ac:dyDescent="0.2">
      <c r="A8" s="39" t="s">
        <v>59</v>
      </c>
      <c r="B8" s="20"/>
      <c r="C8" s="20"/>
      <c r="D8" s="16"/>
      <c r="E8" s="12"/>
      <c r="F8" s="12"/>
    </row>
    <row r="9" spans="1:10" ht="27" customHeight="1" x14ac:dyDescent="0.2">
      <c r="A9" s="66" t="s">
        <v>72</v>
      </c>
      <c r="B9" s="147">
        <f>(DATEDIF(B8,C8+1,"m"))/12</f>
        <v>0</v>
      </c>
      <c r="C9" s="147"/>
      <c r="D9" s="16"/>
      <c r="E9" s="12"/>
      <c r="F9" s="12"/>
    </row>
    <row r="10" spans="1:10" s="28" customFormat="1" ht="16.899999999999999" hidden="1" customHeight="1" x14ac:dyDescent="0.2">
      <c r="A10" s="39" t="s">
        <v>78</v>
      </c>
      <c r="B10" s="148">
        <f>ROUND(IF(((C8-B8)/30)&gt;12,12,((C8-B8)/30)),0)</f>
        <v>0</v>
      </c>
      <c r="C10" s="148"/>
      <c r="D10" s="36"/>
      <c r="E10" s="12"/>
      <c r="F10" s="12"/>
    </row>
    <row r="11" spans="1:10" hidden="1" x14ac:dyDescent="0.2">
      <c r="A11" s="41" t="s">
        <v>49</v>
      </c>
      <c r="B11" s="148" t="e">
        <f>IF(B8-B25&gt;0,0,IF(B8&gt;=DATE(YEAR(B8),9,1),12-DATEDIF(DATE(YEAR(B8),9,1),DATE(YEAR(B8),MONTH(B8),1),"m"),DATEDIF(DATE(YEAR(B8),MONTH(B8),1),DATE(YEAR(B8),9,1),"m")))</f>
        <v>#VALUE!</v>
      </c>
      <c r="C11" s="148"/>
      <c r="D11" s="16"/>
      <c r="E11" s="12"/>
      <c r="F11" s="12"/>
    </row>
    <row r="12" spans="1:10" hidden="1" x14ac:dyDescent="0.2">
      <c r="A12" s="41" t="s">
        <v>79</v>
      </c>
      <c r="B12" s="149" t="e">
        <f>IF(B11&gt;0,12-B11,ROUND(((B25+365)-B8)/30,0))</f>
        <v>#VALUE!</v>
      </c>
      <c r="C12" s="149"/>
      <c r="D12" s="16"/>
      <c r="E12" s="12"/>
      <c r="F12" s="12"/>
    </row>
    <row r="13" spans="1:10" hidden="1" x14ac:dyDescent="0.2">
      <c r="A13" s="41" t="s">
        <v>50</v>
      </c>
      <c r="B13" s="149" t="e">
        <f>IF((B10-B11-B12)&gt;B10,B10,(B10-B11-B12))</f>
        <v>#VALUE!</v>
      </c>
      <c r="C13" s="149"/>
      <c r="D13" s="16"/>
      <c r="E13" s="12"/>
      <c r="F13" s="12"/>
    </row>
    <row r="14" spans="1:10" x14ac:dyDescent="0.2">
      <c r="A14" s="40"/>
      <c r="D14" s="16"/>
      <c r="E14" s="12"/>
      <c r="F14" s="12"/>
    </row>
    <row r="15" spans="1:10" ht="13.15" customHeight="1" x14ac:dyDescent="0.2">
      <c r="A15" s="40"/>
      <c r="B15" s="134" t="s">
        <v>47</v>
      </c>
      <c r="C15" s="134"/>
      <c r="D15" s="134"/>
      <c r="E15" s="134"/>
      <c r="F15" s="134"/>
    </row>
    <row r="16" spans="1:10" ht="30" customHeight="1" x14ac:dyDescent="0.2">
      <c r="A16" s="42" t="s">
        <v>60</v>
      </c>
      <c r="B16" s="135" t="s">
        <v>75</v>
      </c>
      <c r="C16" s="136"/>
      <c r="D16" s="136"/>
      <c r="E16" s="136"/>
      <c r="F16" s="136"/>
      <c r="G16" s="43"/>
      <c r="H16" s="26"/>
      <c r="I16" s="26"/>
      <c r="J16" s="26"/>
    </row>
    <row r="17" spans="1:10" ht="30" customHeight="1" x14ac:dyDescent="0.2">
      <c r="A17" s="42"/>
      <c r="B17" s="68" t="str">
        <f>IF(($C$8-$B$8)/364&gt;0,"Year 1","")</f>
        <v/>
      </c>
      <c r="C17" s="68" t="str">
        <f>IF(($C$8-$B$8)/364&gt;=1.1,"Year 2","")</f>
        <v/>
      </c>
      <c r="D17" s="68" t="str">
        <f>IF(($C$8-$B$8)/364&gt;=2.1,"Year 3","")</f>
        <v/>
      </c>
      <c r="E17" s="68" t="str">
        <f>IF(($C$8-$B$8)/364&gt;=3.1,"Year 4","")</f>
        <v/>
      </c>
      <c r="F17" s="68" t="str">
        <f>IF(($C$8-$B$8)/364&gt;=4.1,"Year 5","")</f>
        <v/>
      </c>
      <c r="G17" s="43"/>
      <c r="H17" s="26"/>
      <c r="I17" s="26"/>
      <c r="J17" s="26"/>
    </row>
    <row r="18" spans="1:10" ht="42.75" customHeight="1" x14ac:dyDescent="0.2">
      <c r="A18" s="75" t="s">
        <v>76</v>
      </c>
      <c r="B18" s="69"/>
      <c r="C18" s="69" t="str">
        <f>IF(C17="","",B18)</f>
        <v/>
      </c>
      <c r="D18" s="69" t="str">
        <f>IF(D17="","",C18)</f>
        <v/>
      </c>
      <c r="E18" s="69" t="str">
        <f>IF(E17="","",D18)</f>
        <v/>
      </c>
      <c r="F18" s="69" t="str">
        <f>IF(F17="","",E18)</f>
        <v/>
      </c>
      <c r="G18" s="29"/>
    </row>
    <row r="19" spans="1:10" ht="30" customHeight="1" x14ac:dyDescent="0.2">
      <c r="A19" s="76" t="s">
        <v>7</v>
      </c>
      <c r="B19" s="69"/>
      <c r="C19" s="69" t="str">
        <f>IF(C18="","",B19)</f>
        <v/>
      </c>
      <c r="D19" s="69" t="str">
        <f t="shared" ref="D19:F19" si="0">IF(D18="","",C19)</f>
        <v/>
      </c>
      <c r="E19" s="69" t="str">
        <f t="shared" si="0"/>
        <v/>
      </c>
      <c r="F19" s="69" t="str">
        <f t="shared" si="0"/>
        <v/>
      </c>
      <c r="G19" s="26"/>
    </row>
    <row r="20" spans="1:10" ht="30" customHeight="1" x14ac:dyDescent="0.2">
      <c r="A20" s="77" t="s">
        <v>77</v>
      </c>
      <c r="B20" s="69" t="str">
        <f>IFERROR(ROUNDUP(B18/B19,0),"")</f>
        <v/>
      </c>
      <c r="C20" s="69" t="str">
        <f t="shared" ref="C20:F20" si="1">IFERROR(ROUNDUP(C18/C19,0),"")</f>
        <v/>
      </c>
      <c r="D20" s="69" t="str">
        <f t="shared" si="1"/>
        <v/>
      </c>
      <c r="E20" s="69" t="str">
        <f t="shared" si="1"/>
        <v/>
      </c>
      <c r="F20" s="69" t="str">
        <f t="shared" si="1"/>
        <v/>
      </c>
      <c r="G20" s="26"/>
    </row>
    <row r="21" spans="1:10" ht="30" customHeight="1" x14ac:dyDescent="0.2">
      <c r="A21" s="42" t="s">
        <v>66</v>
      </c>
      <c r="B21" s="69"/>
      <c r="C21" s="69" t="str">
        <f>IF(C20="","",B21)</f>
        <v/>
      </c>
      <c r="D21" s="69" t="str">
        <f t="shared" ref="D21:E21" si="2">IF(D20="","",C21)</f>
        <v/>
      </c>
      <c r="E21" s="69" t="str">
        <f t="shared" si="2"/>
        <v/>
      </c>
      <c r="F21" s="69" t="str">
        <f>IF(F20="","",E21)</f>
        <v/>
      </c>
      <c r="G21" s="26"/>
    </row>
    <row r="22" spans="1:10" x14ac:dyDescent="0.2">
      <c r="A22" s="25"/>
      <c r="B22" s="27"/>
      <c r="C22" s="24"/>
      <c r="D22" s="24"/>
      <c r="E22" s="24"/>
      <c r="F22" s="12"/>
    </row>
    <row r="23" spans="1:10" x14ac:dyDescent="0.2">
      <c r="A23" s="141" t="s">
        <v>57</v>
      </c>
      <c r="B23" s="141"/>
      <c r="C23" s="141"/>
      <c r="D23" s="141"/>
      <c r="E23" s="141"/>
      <c r="F23" s="141"/>
      <c r="G23" s="141"/>
    </row>
    <row r="24" spans="1:10" x14ac:dyDescent="0.2">
      <c r="A24" s="142" t="s">
        <v>52</v>
      </c>
      <c r="B24" s="142"/>
      <c r="C24" s="142"/>
      <c r="D24" s="142"/>
      <c r="E24" s="142"/>
      <c r="F24" s="142"/>
      <c r="G24" s="142"/>
    </row>
    <row r="25" spans="1:10" ht="16.899999999999999" customHeight="1" x14ac:dyDescent="0.2">
      <c r="A25" s="38" t="s">
        <v>58</v>
      </c>
      <c r="B25" s="30" t="str">
        <f>IF(B8&gt;0,"8/31/"&amp;MID('Animal Per Diem Rates'!A2,22,4),"")</f>
        <v/>
      </c>
      <c r="C25" s="18"/>
    </row>
    <row r="26" spans="1:10" x14ac:dyDescent="0.2">
      <c r="A26" s="13" t="s">
        <v>51</v>
      </c>
      <c r="B26" s="31" t="str">
        <f>IF(B8&gt;0,3%,"")</f>
        <v/>
      </c>
      <c r="C26" s="19"/>
      <c r="D26" s="16"/>
    </row>
    <row r="27" spans="1:10" x14ac:dyDescent="0.2">
      <c r="A27" s="14" t="str">
        <f>IF(B5=1,"Published Federal Per Diem Rate For The Species Selected","Published Non-Federal Per Diem Rate For The Species Selected")</f>
        <v>Published Non-Federal Per Diem Rate For The Species Selected</v>
      </c>
      <c r="B27" s="35" t="str">
        <f>IF(B16="Select One","",IF(B5=1,VLOOKUP(B16,'Animal Per Diem Rates'!B5:E43,3,0),VLOOKUP(B16,'Animal Per Diem Rates'!B5:E43,4,0)))</f>
        <v/>
      </c>
      <c r="C27" s="27"/>
    </row>
    <row r="29" spans="1:10" ht="30.75" customHeight="1" x14ac:dyDescent="0.2">
      <c r="A29" s="60" t="str">
        <f>IF(B5=1,"Federal  (Pro-Rated) Per Diem Rates are applied ","Non-Federal (Pro-Rated) Per Diem Rates are applied ")</f>
        <v xml:space="preserve">Non-Federal (Pro-Rated) Per Diem Rates are applied </v>
      </c>
      <c r="B29" s="56" t="str">
        <f>IF(($C$8-$B$8)/364&gt;0,"Year 1","")</f>
        <v/>
      </c>
      <c r="C29" s="57" t="str">
        <f>IF(($C$8-$B$8)/364&gt;=1.1,"Year 2","")</f>
        <v/>
      </c>
      <c r="D29" s="58" t="str">
        <f>IF(($C$8-$B$8)/364&gt;=2.1,"Year 3","")</f>
        <v/>
      </c>
      <c r="E29" s="56" t="str">
        <f>IF(($C$8-$B$8)/364&gt;=3.1,"Year 4","")</f>
        <v/>
      </c>
      <c r="F29" s="57" t="str">
        <f>IF(($C$8-$B$8)/364&gt;=4.1,"Year 5","")</f>
        <v/>
      </c>
      <c r="G29" s="97" t="s">
        <v>64</v>
      </c>
    </row>
    <row r="30" spans="1:10" s="28" customFormat="1" x14ac:dyDescent="0.2">
      <c r="A30" s="59" t="s">
        <v>69</v>
      </c>
      <c r="B30" s="61" t="str">
        <f>B20</f>
        <v/>
      </c>
      <c r="C30" s="61" t="str">
        <f t="shared" ref="C30:F31" si="3">C20</f>
        <v/>
      </c>
      <c r="D30" s="61" t="str">
        <f t="shared" si="3"/>
        <v/>
      </c>
      <c r="E30" s="61" t="str">
        <f t="shared" si="3"/>
        <v/>
      </c>
      <c r="F30" s="61" t="str">
        <f t="shared" si="3"/>
        <v/>
      </c>
      <c r="G30" s="70"/>
    </row>
    <row r="31" spans="1:10" x14ac:dyDescent="0.2">
      <c r="A31" s="14" t="s">
        <v>67</v>
      </c>
      <c r="B31" s="62" t="str">
        <f>IF(B21="","",B21)</f>
        <v/>
      </c>
      <c r="C31" s="61" t="str">
        <f t="shared" si="3"/>
        <v/>
      </c>
      <c r="D31" s="61" t="str">
        <f t="shared" si="3"/>
        <v/>
      </c>
      <c r="E31" s="61" t="str">
        <f t="shared" si="3"/>
        <v/>
      </c>
      <c r="F31" s="61" t="str">
        <f t="shared" si="3"/>
        <v/>
      </c>
      <c r="G31" s="70"/>
    </row>
    <row r="32" spans="1:10" ht="13.5" thickBot="1" x14ac:dyDescent="0.25">
      <c r="A32" s="14" t="s">
        <v>70</v>
      </c>
      <c r="B32" s="71" t="str">
        <f>IFERROR(IF(B11+B12=B10,(B27/B10*B11+(B27*(1+$B$26))/B10*B12),(((B27*(1+$B$26))/B10*B12)+((B27*((1+$B$26)^2))/B10*B13))),"")</f>
        <v/>
      </c>
      <c r="C32" s="72" t="str">
        <f>IFERROR(IF(C29="","",B32*(1+$B$26)),"")</f>
        <v/>
      </c>
      <c r="D32" s="72" t="str">
        <f>IFERROR(IF(D29="","",C32*(1+$B$26)),"")</f>
        <v/>
      </c>
      <c r="E32" s="72" t="str">
        <f>IFERROR(IF(E29="","",D32*(1+$B$26)),"")</f>
        <v/>
      </c>
      <c r="F32" s="72" t="str">
        <f>IFERROR(IF(F29="","",E32*(1+$B$26)),"")</f>
        <v/>
      </c>
      <c r="G32" s="63"/>
    </row>
    <row r="33" spans="1:10" ht="13.5" thickTop="1" x14ac:dyDescent="0.2">
      <c r="A33" s="13" t="s">
        <v>68</v>
      </c>
      <c r="B33" s="73" t="str">
        <f t="shared" ref="B33:E33" si="4">IFERROR(ROUND(B30*B32*B31,0),"")</f>
        <v/>
      </c>
      <c r="C33" s="73" t="str">
        <f t="shared" si="4"/>
        <v/>
      </c>
      <c r="D33" s="73" t="str">
        <f t="shared" si="4"/>
        <v/>
      </c>
      <c r="E33" s="73" t="str">
        <f t="shared" si="4"/>
        <v/>
      </c>
      <c r="F33" s="73" t="str">
        <f>IFERROR(ROUND(F30*F32*F31,0),"")</f>
        <v/>
      </c>
      <c r="G33" s="73" t="str">
        <f>IF(SUM(B33:F33)=0,"",SUM(B33:F33))</f>
        <v/>
      </c>
    </row>
    <row r="35" spans="1:10" x14ac:dyDescent="0.2">
      <c r="B35" s="1"/>
      <c r="C35" s="2"/>
      <c r="D35" s="1"/>
      <c r="E35" s="3"/>
    </row>
    <row r="36" spans="1:10" x14ac:dyDescent="0.2">
      <c r="A36" s="143"/>
      <c r="B36" s="143"/>
      <c r="C36" s="143"/>
      <c r="D36" s="143"/>
      <c r="E36" s="143"/>
      <c r="F36" s="143"/>
      <c r="G36" s="143"/>
    </row>
    <row r="37" spans="1:10" ht="20.65" customHeight="1" x14ac:dyDescent="0.25">
      <c r="A37" s="144" t="s">
        <v>48</v>
      </c>
      <c r="B37" s="144"/>
      <c r="C37" s="144"/>
      <c r="D37" s="144"/>
      <c r="E37" s="144"/>
      <c r="F37" s="144"/>
      <c r="G37" s="144"/>
    </row>
    <row r="38" spans="1:10" ht="32.65" customHeight="1" x14ac:dyDescent="0.25">
      <c r="A38" s="138" t="s">
        <v>54</v>
      </c>
      <c r="B38" s="138"/>
      <c r="C38" s="138"/>
      <c r="D38" s="138"/>
      <c r="E38" s="138"/>
      <c r="F38" s="138"/>
      <c r="G38" s="138"/>
    </row>
    <row r="39" spans="1:10" ht="16.5" x14ac:dyDescent="0.25">
      <c r="A39" s="32" t="s">
        <v>43</v>
      </c>
      <c r="B39" s="33"/>
      <c r="C39" s="34"/>
      <c r="D39" s="34"/>
      <c r="E39" s="34"/>
      <c r="F39" s="34"/>
      <c r="G39" s="34"/>
    </row>
    <row r="40" spans="1:10" x14ac:dyDescent="0.2">
      <c r="B40" s="1"/>
    </row>
    <row r="41" spans="1:10" ht="30.4" customHeight="1" x14ac:dyDescent="0.2">
      <c r="A41" s="139" t="s">
        <v>61</v>
      </c>
      <c r="B41" s="139"/>
      <c r="C41" s="139"/>
      <c r="D41" s="139"/>
      <c r="E41" s="139"/>
      <c r="F41" s="45"/>
      <c r="G41" s="64"/>
    </row>
    <row r="42" spans="1:10" ht="15.6" customHeight="1" x14ac:dyDescent="0.2">
      <c r="A42" s="67"/>
      <c r="B42" s="67"/>
      <c r="C42" s="67"/>
      <c r="D42" s="67"/>
    </row>
    <row r="43" spans="1:10" ht="51.75" customHeight="1" x14ac:dyDescent="0.25">
      <c r="A43" s="47" t="s">
        <v>71</v>
      </c>
      <c r="B43" s="50" t="str">
        <f>IF(B29="","","Year 1 Subtotal" )</f>
        <v/>
      </c>
      <c r="C43" s="50" t="str">
        <f>IF(C29="","","Year 2 Subtotal" )</f>
        <v/>
      </c>
      <c r="D43" s="50" t="str">
        <f>IF(D29="","","Year 3 Subtotal" )</f>
        <v/>
      </c>
      <c r="E43" s="50" t="str">
        <f>IF(E29="","","Year 4 Subtotal" )</f>
        <v/>
      </c>
      <c r="F43" s="50" t="str">
        <f>IF(F29="","","Year 5 Subtotal" )</f>
        <v/>
      </c>
      <c r="G43" s="50" t="s">
        <v>73</v>
      </c>
    </row>
    <row r="44" spans="1:10" ht="15.6" customHeight="1" x14ac:dyDescent="0.2">
      <c r="A44" s="46"/>
      <c r="B44" s="81"/>
      <c r="C44" s="81" t="str">
        <f t="shared" ref="C44:C50" si="5">IFERROR(IF(OR($C$43="",B44=""),"",B44*(1+$B$26)),"")</f>
        <v/>
      </c>
      <c r="D44" s="81" t="str">
        <f t="shared" ref="D44:D50" si="6">IF(OR($D$43="",C44=""),"",C44*(1+$B$26))</f>
        <v/>
      </c>
      <c r="E44" s="81" t="str">
        <f t="shared" ref="E44:E50" si="7">IF(OR($E$43="",D44=""),"",D44*(1+$B$26))</f>
        <v/>
      </c>
      <c r="F44" s="81" t="str">
        <f t="shared" ref="F44:F50" si="8">IF(OR($F$43="",E44=""),"",E44*(1+$B$26))</f>
        <v/>
      </c>
      <c r="G44" s="78" t="str">
        <f>IF(SUM(B44:F44)=0,"",SUM(B44:F44))</f>
        <v/>
      </c>
      <c r="J44" s="14"/>
    </row>
    <row r="45" spans="1:10" ht="15.6" customHeight="1" x14ac:dyDescent="0.2">
      <c r="A45" s="46"/>
      <c r="B45" s="81"/>
      <c r="C45" s="81" t="str">
        <f t="shared" si="5"/>
        <v/>
      </c>
      <c r="D45" s="81" t="str">
        <f t="shared" si="6"/>
        <v/>
      </c>
      <c r="E45" s="81" t="str">
        <f t="shared" si="7"/>
        <v/>
      </c>
      <c r="F45" s="81" t="str">
        <f t="shared" si="8"/>
        <v/>
      </c>
      <c r="G45" s="78" t="str">
        <f>IF(SUM(B45:F45)=0,"",SUM(B45:F45))</f>
        <v/>
      </c>
    </row>
    <row r="46" spans="1:10" ht="15.6" customHeight="1" x14ac:dyDescent="0.2">
      <c r="A46" s="46"/>
      <c r="B46" s="81"/>
      <c r="C46" s="81" t="str">
        <f t="shared" si="5"/>
        <v/>
      </c>
      <c r="D46" s="81" t="str">
        <f t="shared" si="6"/>
        <v/>
      </c>
      <c r="E46" s="81" t="str">
        <f t="shared" si="7"/>
        <v/>
      </c>
      <c r="F46" s="81" t="str">
        <f t="shared" si="8"/>
        <v/>
      </c>
      <c r="G46" s="78" t="str">
        <f t="shared" ref="G46:G50" si="9">IF(SUM(B46:F46)=0,"",SUM(B46:F46))</f>
        <v/>
      </c>
    </row>
    <row r="47" spans="1:10" ht="15.6" customHeight="1" x14ac:dyDescent="0.2">
      <c r="A47" s="46"/>
      <c r="B47" s="81"/>
      <c r="C47" s="81" t="str">
        <f t="shared" si="5"/>
        <v/>
      </c>
      <c r="D47" s="81" t="str">
        <f t="shared" si="6"/>
        <v/>
      </c>
      <c r="E47" s="81" t="str">
        <f t="shared" si="7"/>
        <v/>
      </c>
      <c r="F47" s="81" t="str">
        <f t="shared" si="8"/>
        <v/>
      </c>
      <c r="G47" s="78" t="str">
        <f t="shared" si="9"/>
        <v/>
      </c>
    </row>
    <row r="48" spans="1:10" ht="15.6" customHeight="1" x14ac:dyDescent="0.2">
      <c r="A48" s="46"/>
      <c r="B48" s="81"/>
      <c r="C48" s="81" t="str">
        <f t="shared" si="5"/>
        <v/>
      </c>
      <c r="D48" s="81" t="str">
        <f t="shared" si="6"/>
        <v/>
      </c>
      <c r="E48" s="81" t="str">
        <f t="shared" si="7"/>
        <v/>
      </c>
      <c r="F48" s="81" t="str">
        <f t="shared" si="8"/>
        <v/>
      </c>
      <c r="G48" s="78" t="str">
        <f t="shared" si="9"/>
        <v/>
      </c>
    </row>
    <row r="49" spans="1:9" ht="15.6" customHeight="1" x14ac:dyDescent="0.2">
      <c r="A49" s="46"/>
      <c r="B49" s="81"/>
      <c r="C49" s="81" t="str">
        <f t="shared" si="5"/>
        <v/>
      </c>
      <c r="D49" s="81" t="str">
        <f t="shared" si="6"/>
        <v/>
      </c>
      <c r="E49" s="81" t="str">
        <f t="shared" si="7"/>
        <v/>
      </c>
      <c r="F49" s="81" t="str">
        <f t="shared" si="8"/>
        <v/>
      </c>
      <c r="G49" s="78" t="str">
        <f t="shared" si="9"/>
        <v/>
      </c>
    </row>
    <row r="50" spans="1:9" ht="15.6" customHeight="1" thickBot="1" x14ac:dyDescent="0.25">
      <c r="A50" s="49"/>
      <c r="B50" s="82"/>
      <c r="C50" s="82" t="str">
        <f t="shared" si="5"/>
        <v/>
      </c>
      <c r="D50" s="82" t="str">
        <f t="shared" si="6"/>
        <v/>
      </c>
      <c r="E50" s="82" t="str">
        <f t="shared" si="7"/>
        <v/>
      </c>
      <c r="F50" s="82" t="str">
        <f t="shared" si="8"/>
        <v/>
      </c>
      <c r="G50" s="79" t="str">
        <f t="shared" si="9"/>
        <v/>
      </c>
    </row>
    <row r="51" spans="1:9" ht="15.6" customHeight="1" thickTop="1" x14ac:dyDescent="0.2">
      <c r="A51" s="48" t="s">
        <v>62</v>
      </c>
      <c r="B51" s="83" t="str">
        <f t="shared" ref="B51:G51" si="10">IF(SUM(B44:B50)=0,"",SUM(B44:B50))</f>
        <v/>
      </c>
      <c r="C51" s="83" t="str">
        <f t="shared" si="10"/>
        <v/>
      </c>
      <c r="D51" s="83" t="str">
        <f t="shared" si="10"/>
        <v/>
      </c>
      <c r="E51" s="83" t="str">
        <f t="shared" si="10"/>
        <v/>
      </c>
      <c r="F51" s="83" t="str">
        <f t="shared" si="10"/>
        <v/>
      </c>
      <c r="G51" s="80" t="str">
        <f t="shared" si="10"/>
        <v/>
      </c>
      <c r="I51" s="51"/>
    </row>
    <row r="52" spans="1:9" ht="15.6" customHeight="1" x14ac:dyDescent="0.2">
      <c r="A52" s="67"/>
      <c r="B52" s="67"/>
      <c r="C52" s="67"/>
      <c r="D52" s="67"/>
    </row>
    <row r="53" spans="1:9" ht="30" customHeight="1" x14ac:dyDescent="0.25">
      <c r="A53" s="53" t="s">
        <v>63</v>
      </c>
      <c r="B53" s="54" t="str">
        <f>IF(B29="","","Total Year 1")</f>
        <v/>
      </c>
      <c r="C53" s="54" t="str">
        <f>IF(C29="","","Total Year 2")</f>
        <v/>
      </c>
      <c r="D53" s="54" t="str">
        <f>IF(D29="","","Total Year 3")</f>
        <v/>
      </c>
      <c r="E53" s="54" t="str">
        <f>IF(E29="","","Total Year 4")</f>
        <v/>
      </c>
      <c r="F53" s="54" t="str">
        <f>IF(F29="","","Total Year 5")</f>
        <v/>
      </c>
      <c r="G53" s="54" t="s">
        <v>74</v>
      </c>
    </row>
    <row r="54" spans="1:9" ht="31.9" customHeight="1" thickBot="1" x14ac:dyDescent="0.25">
      <c r="A54" s="52" t="s">
        <v>65</v>
      </c>
      <c r="B54" s="65" t="str">
        <f t="shared" ref="B54:G54" si="11">IF(SUM(B33,B51)=0,"",SUM(B33,B51))</f>
        <v/>
      </c>
      <c r="C54" s="65" t="str">
        <f t="shared" si="11"/>
        <v/>
      </c>
      <c r="D54" s="65" t="str">
        <f t="shared" si="11"/>
        <v/>
      </c>
      <c r="E54" s="65" t="str">
        <f t="shared" si="11"/>
        <v/>
      </c>
      <c r="F54" s="65" t="str">
        <f t="shared" si="11"/>
        <v/>
      </c>
      <c r="G54" s="65" t="str">
        <f t="shared" si="11"/>
        <v/>
      </c>
    </row>
    <row r="55" spans="1:9" ht="13.5" thickTop="1" x14ac:dyDescent="0.2">
      <c r="A55" s="137"/>
      <c r="B55" s="137"/>
      <c r="C55" s="137"/>
      <c r="D55" s="137"/>
      <c r="E55" s="137"/>
      <c r="F55" s="137"/>
      <c r="G55" s="137"/>
    </row>
  </sheetData>
  <mergeCells count="17">
    <mergeCell ref="A36:G36"/>
    <mergeCell ref="A37:G37"/>
    <mergeCell ref="A38:G38"/>
    <mergeCell ref="A41:E41"/>
    <mergeCell ref="A55:G55"/>
    <mergeCell ref="A24:G24"/>
    <mergeCell ref="A1:G1"/>
    <mergeCell ref="A2:G2"/>
    <mergeCell ref="B4:C4"/>
    <mergeCell ref="B9:C9"/>
    <mergeCell ref="B10:C10"/>
    <mergeCell ref="B11:C11"/>
    <mergeCell ref="B12:C12"/>
    <mergeCell ref="B13:C13"/>
    <mergeCell ref="B15:F15"/>
    <mergeCell ref="B16:F16"/>
    <mergeCell ref="A23:G23"/>
  </mergeCells>
  <hyperlinks>
    <hyperlink ref="A39" r:id="rId1"/>
  </hyperlinks>
  <pageMargins left="0.5" right="0.5" top="0.5" bottom="0.5" header="0.3" footer="0.3"/>
  <pageSetup paperSize="5" scale="91" fitToHeight="2" orientation="landscape" r:id="rId2"/>
  <headerFooter alignWithMargins="0">
    <oddFooter>&amp;RForm Updated 11/15/2017</oddFooter>
  </headerFooter>
  <rowBreaks count="1" manualBreakCount="1">
    <brk id="3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Option Button 1">
              <controlPr defaultSize="0" autoFill="0" autoLine="0" autoPict="0">
                <anchor moveWithCells="1">
                  <from>
                    <xdr:col>1</xdr:col>
                    <xdr:colOff>400050</xdr:colOff>
                    <xdr:row>4</xdr:row>
                    <xdr:rowOff>19050</xdr:rowOff>
                  </from>
                  <to>
                    <xdr:col>1</xdr:col>
                    <xdr:colOff>1028700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857250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'Animal Per Diem Rates'!$B$5:$B$43</xm:f>
          </x14:formula1>
          <xm:sqref>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zoomScale="80" zoomScaleNormal="80" zoomScaleSheetLayoutView="85" zoomScalePageLayoutView="150" workbookViewId="0">
      <selection sqref="A1:G1"/>
    </sheetView>
  </sheetViews>
  <sheetFormatPr defaultColWidth="8.7109375" defaultRowHeight="12.75" x14ac:dyDescent="0.2"/>
  <cols>
    <col min="1" max="1" width="59.85546875" customWidth="1"/>
    <col min="2" max="2" width="16.42578125" customWidth="1"/>
    <col min="3" max="6" width="15.5703125" customWidth="1"/>
    <col min="7" max="7" width="17.140625" customWidth="1"/>
  </cols>
  <sheetData>
    <row r="1" spans="1:10" ht="26.25" x14ac:dyDescent="0.4">
      <c r="A1" s="140" t="s">
        <v>101</v>
      </c>
      <c r="B1" s="140"/>
      <c r="C1" s="140"/>
      <c r="D1" s="140"/>
      <c r="E1" s="140"/>
      <c r="F1" s="140"/>
      <c r="G1" s="140"/>
    </row>
    <row r="2" spans="1:10" ht="16.5" x14ac:dyDescent="0.25">
      <c r="A2" s="145" t="s">
        <v>53</v>
      </c>
      <c r="B2" s="145"/>
      <c r="C2" s="145"/>
      <c r="D2" s="145"/>
      <c r="E2" s="145"/>
      <c r="F2" s="145"/>
      <c r="G2" s="145"/>
    </row>
    <row r="3" spans="1:10" ht="16.5" x14ac:dyDescent="0.25">
      <c r="A3" s="23"/>
      <c r="B3" s="12"/>
      <c r="C3" s="12"/>
    </row>
    <row r="4" spans="1:10" ht="16.5" x14ac:dyDescent="0.25">
      <c r="A4" s="11"/>
      <c r="B4" s="146" t="s">
        <v>46</v>
      </c>
      <c r="C4" s="146"/>
      <c r="D4" s="16"/>
    </row>
    <row r="5" spans="1:10" ht="20.65" customHeight="1" x14ac:dyDescent="0.2">
      <c r="A5" s="39" t="s">
        <v>56</v>
      </c>
      <c r="B5" s="21">
        <v>0</v>
      </c>
      <c r="C5" s="22"/>
      <c r="D5" s="16"/>
    </row>
    <row r="6" spans="1:10" x14ac:dyDescent="0.2">
      <c r="A6" s="40"/>
      <c r="C6" s="16"/>
      <c r="D6" s="15"/>
    </row>
    <row r="7" spans="1:10" x14ac:dyDescent="0.2">
      <c r="A7" s="40"/>
      <c r="B7" s="37" t="s">
        <v>55</v>
      </c>
      <c r="C7" s="37" t="s">
        <v>6</v>
      </c>
      <c r="D7" s="15"/>
    </row>
    <row r="8" spans="1:10" ht="27" customHeight="1" x14ac:dyDescent="0.2">
      <c r="A8" s="39" t="s">
        <v>59</v>
      </c>
      <c r="B8" s="20"/>
      <c r="C8" s="20"/>
      <c r="D8" s="16"/>
      <c r="E8" s="12"/>
      <c r="F8" s="12"/>
    </row>
    <row r="9" spans="1:10" ht="27" customHeight="1" x14ac:dyDescent="0.2">
      <c r="A9" s="66" t="s">
        <v>72</v>
      </c>
      <c r="B9" s="147">
        <f>(DATEDIF(B8,C8+1,"m"))/12</f>
        <v>0</v>
      </c>
      <c r="C9" s="147"/>
      <c r="D9" s="16"/>
      <c r="E9" s="12"/>
      <c r="F9" s="12"/>
    </row>
    <row r="10" spans="1:10" s="28" customFormat="1" ht="16.899999999999999" hidden="1" customHeight="1" x14ac:dyDescent="0.2">
      <c r="A10" s="39" t="s">
        <v>78</v>
      </c>
      <c r="B10" s="148">
        <f>ROUND(IF(((C8-B8)/30)&gt;12,12,((C8-B8)/30)),0)</f>
        <v>0</v>
      </c>
      <c r="C10" s="148"/>
      <c r="D10" s="36"/>
      <c r="E10" s="12"/>
      <c r="F10" s="12"/>
    </row>
    <row r="11" spans="1:10" hidden="1" x14ac:dyDescent="0.2">
      <c r="A11" s="41" t="s">
        <v>49</v>
      </c>
      <c r="B11" s="148" t="e">
        <f>IF(B8-B25&gt;0,0,IF(B8&gt;=DATE(YEAR(B8),9,1),12-DATEDIF(DATE(YEAR(B8),9,1),DATE(YEAR(B8),MONTH(B8),1),"m"),DATEDIF(DATE(YEAR(B8),MONTH(B8),1),DATE(YEAR(B8),9,1),"m")))</f>
        <v>#VALUE!</v>
      </c>
      <c r="C11" s="148"/>
      <c r="D11" s="16"/>
      <c r="E11" s="12"/>
      <c r="F11" s="12"/>
    </row>
    <row r="12" spans="1:10" hidden="1" x14ac:dyDescent="0.2">
      <c r="A12" s="41" t="s">
        <v>79</v>
      </c>
      <c r="B12" s="149" t="e">
        <f>IF(B11&gt;0,12-B11,ROUND(((B25+365)-B8)/30,0))</f>
        <v>#VALUE!</v>
      </c>
      <c r="C12" s="149"/>
      <c r="D12" s="16"/>
      <c r="E12" s="12"/>
      <c r="F12" s="12"/>
    </row>
    <row r="13" spans="1:10" hidden="1" x14ac:dyDescent="0.2">
      <c r="A13" s="41" t="s">
        <v>50</v>
      </c>
      <c r="B13" s="149" t="e">
        <f>IF((B10-B11-B12)&gt;B10,B10,(B10-B11-B12))</f>
        <v>#VALUE!</v>
      </c>
      <c r="C13" s="149"/>
      <c r="D13" s="16"/>
      <c r="E13" s="12"/>
      <c r="F13" s="12"/>
    </row>
    <row r="14" spans="1:10" x14ac:dyDescent="0.2">
      <c r="A14" s="40"/>
      <c r="D14" s="16"/>
      <c r="E14" s="12"/>
      <c r="F14" s="12"/>
    </row>
    <row r="15" spans="1:10" ht="13.15" customHeight="1" x14ac:dyDescent="0.2">
      <c r="A15" s="40"/>
      <c r="B15" s="134" t="s">
        <v>47</v>
      </c>
      <c r="C15" s="134"/>
      <c r="D15" s="134"/>
      <c r="E15" s="134"/>
      <c r="F15" s="134"/>
    </row>
    <row r="16" spans="1:10" ht="30" customHeight="1" x14ac:dyDescent="0.2">
      <c r="A16" s="42" t="s">
        <v>60</v>
      </c>
      <c r="B16" s="135" t="s">
        <v>75</v>
      </c>
      <c r="C16" s="136"/>
      <c r="D16" s="136"/>
      <c r="E16" s="136"/>
      <c r="F16" s="136"/>
      <c r="G16" s="43"/>
      <c r="H16" s="26"/>
      <c r="I16" s="26"/>
      <c r="J16" s="26"/>
    </row>
    <row r="17" spans="1:10" ht="30" customHeight="1" x14ac:dyDescent="0.2">
      <c r="A17" s="42"/>
      <c r="B17" s="68" t="str">
        <f>IF(($C$8-$B$8)/364&gt;0,"Year 1","")</f>
        <v/>
      </c>
      <c r="C17" s="68" t="str">
        <f>IF(($C$8-$B$8)/364&gt;=1.1,"Year 2","")</f>
        <v/>
      </c>
      <c r="D17" s="68" t="str">
        <f>IF(($C$8-$B$8)/364&gt;=2.1,"Year 3","")</f>
        <v/>
      </c>
      <c r="E17" s="68" t="str">
        <f>IF(($C$8-$B$8)/364&gt;=3.1,"Year 4","")</f>
        <v/>
      </c>
      <c r="F17" s="68" t="str">
        <f>IF(($C$8-$B$8)/364&gt;=4.1,"Year 5","")</f>
        <v/>
      </c>
      <c r="G17" s="43"/>
      <c r="H17" s="26"/>
      <c r="I17" s="26"/>
      <c r="J17" s="26"/>
    </row>
    <row r="18" spans="1:10" ht="42.75" customHeight="1" x14ac:dyDescent="0.2">
      <c r="A18" s="75" t="s">
        <v>76</v>
      </c>
      <c r="B18" s="69"/>
      <c r="C18" s="69" t="str">
        <f>IF(C17="","",B18)</f>
        <v/>
      </c>
      <c r="D18" s="69" t="str">
        <f>IF(D17="","",C18)</f>
        <v/>
      </c>
      <c r="E18" s="69" t="str">
        <f>IF(E17="","",D18)</f>
        <v/>
      </c>
      <c r="F18" s="69" t="str">
        <f>IF(F17="","",E18)</f>
        <v/>
      </c>
      <c r="G18" s="29"/>
    </row>
    <row r="19" spans="1:10" ht="30" customHeight="1" x14ac:dyDescent="0.2">
      <c r="A19" s="76" t="s">
        <v>7</v>
      </c>
      <c r="B19" s="69"/>
      <c r="C19" s="69" t="str">
        <f>IF(C18="","",B19)</f>
        <v/>
      </c>
      <c r="D19" s="69" t="str">
        <f t="shared" ref="D19:F19" si="0">IF(D18="","",C19)</f>
        <v/>
      </c>
      <c r="E19" s="69" t="str">
        <f t="shared" si="0"/>
        <v/>
      </c>
      <c r="F19" s="69" t="str">
        <f t="shared" si="0"/>
        <v/>
      </c>
      <c r="G19" s="26"/>
    </row>
    <row r="20" spans="1:10" ht="30" customHeight="1" x14ac:dyDescent="0.2">
      <c r="A20" s="77" t="s">
        <v>77</v>
      </c>
      <c r="B20" s="69" t="str">
        <f>IFERROR(ROUNDUP(B18/B19,0),"")</f>
        <v/>
      </c>
      <c r="C20" s="69" t="str">
        <f t="shared" ref="C20:F20" si="1">IFERROR(ROUNDUP(C18/C19,0),"")</f>
        <v/>
      </c>
      <c r="D20" s="69" t="str">
        <f t="shared" si="1"/>
        <v/>
      </c>
      <c r="E20" s="69" t="str">
        <f t="shared" si="1"/>
        <v/>
      </c>
      <c r="F20" s="69" t="str">
        <f t="shared" si="1"/>
        <v/>
      </c>
      <c r="G20" s="26"/>
    </row>
    <row r="21" spans="1:10" ht="30" customHeight="1" x14ac:dyDescent="0.2">
      <c r="A21" s="42" t="s">
        <v>66</v>
      </c>
      <c r="B21" s="69"/>
      <c r="C21" s="69" t="str">
        <f>IF(C20="","",B21)</f>
        <v/>
      </c>
      <c r="D21" s="69" t="str">
        <f t="shared" ref="D21:E21" si="2">IF(D20="","",C21)</f>
        <v/>
      </c>
      <c r="E21" s="69" t="str">
        <f t="shared" si="2"/>
        <v/>
      </c>
      <c r="F21" s="69" t="str">
        <f>IF(F20="","",E21)</f>
        <v/>
      </c>
      <c r="G21" s="26"/>
    </row>
    <row r="22" spans="1:10" x14ac:dyDescent="0.2">
      <c r="A22" s="25"/>
      <c r="B22" s="27"/>
      <c r="C22" s="24"/>
      <c r="D22" s="24"/>
      <c r="E22" s="24"/>
      <c r="F22" s="12"/>
    </row>
    <row r="23" spans="1:10" x14ac:dyDescent="0.2">
      <c r="A23" s="141" t="s">
        <v>57</v>
      </c>
      <c r="B23" s="141"/>
      <c r="C23" s="141"/>
      <c r="D23" s="141"/>
      <c r="E23" s="141"/>
      <c r="F23" s="141"/>
      <c r="G23" s="141"/>
    </row>
    <row r="24" spans="1:10" x14ac:dyDescent="0.2">
      <c r="A24" s="142" t="s">
        <v>52</v>
      </c>
      <c r="B24" s="142"/>
      <c r="C24" s="142"/>
      <c r="D24" s="142"/>
      <c r="E24" s="142"/>
      <c r="F24" s="142"/>
      <c r="G24" s="142"/>
    </row>
    <row r="25" spans="1:10" ht="16.899999999999999" customHeight="1" x14ac:dyDescent="0.2">
      <c r="A25" s="38" t="s">
        <v>58</v>
      </c>
      <c r="B25" s="30" t="str">
        <f>IF(B8&gt;0,"8/31/"&amp;MID('Animal Per Diem Rates'!A2,22,4),"")</f>
        <v/>
      </c>
      <c r="C25" s="18"/>
    </row>
    <row r="26" spans="1:10" x14ac:dyDescent="0.2">
      <c r="A26" s="13" t="s">
        <v>51</v>
      </c>
      <c r="B26" s="31" t="str">
        <f>IF(B8&gt;0,3%,"")</f>
        <v/>
      </c>
      <c r="C26" s="19"/>
      <c r="D26" s="16"/>
    </row>
    <row r="27" spans="1:10" x14ac:dyDescent="0.2">
      <c r="A27" s="14" t="str">
        <f>IF(B5=1,"Published Federal Per Diem Rate For The Species Selected","Published Non-Federal Per Diem Rate For The Species Selected")</f>
        <v>Published Non-Federal Per Diem Rate For The Species Selected</v>
      </c>
      <c r="B27" s="35" t="str">
        <f>IF(B16="Select One","",IF(B5=1,VLOOKUP(B16,'Animal Per Diem Rates'!B5:E43,3,0),VLOOKUP(B16,'Animal Per Diem Rates'!B5:E43,4,0)))</f>
        <v/>
      </c>
      <c r="C27" s="27"/>
    </row>
    <row r="29" spans="1:10" ht="30.75" customHeight="1" x14ac:dyDescent="0.2">
      <c r="A29" s="60" t="str">
        <f>IF(B5=1,"Federal  (Pro-Rated) Per Diem Rates are applied ","Non-Federal (Pro-Rated) Per Diem Rates are applied ")</f>
        <v xml:space="preserve">Non-Federal (Pro-Rated) Per Diem Rates are applied </v>
      </c>
      <c r="B29" s="56" t="str">
        <f>IF(($C$8-$B$8)/364&gt;0,"Year 1","")</f>
        <v/>
      </c>
      <c r="C29" s="57" t="str">
        <f>IF(($C$8-$B$8)/364&gt;=1.1,"Year 2","")</f>
        <v/>
      </c>
      <c r="D29" s="58" t="str">
        <f>IF(($C$8-$B$8)/364&gt;=2.1,"Year 3","")</f>
        <v/>
      </c>
      <c r="E29" s="56" t="str">
        <f>IF(($C$8-$B$8)/364&gt;=3.1,"Year 4","")</f>
        <v/>
      </c>
      <c r="F29" s="57" t="str">
        <f>IF(($C$8-$B$8)/364&gt;=4.1,"Year 5","")</f>
        <v/>
      </c>
      <c r="G29" s="97" t="s">
        <v>64</v>
      </c>
    </row>
    <row r="30" spans="1:10" s="28" customFormat="1" x14ac:dyDescent="0.2">
      <c r="A30" s="59" t="s">
        <v>69</v>
      </c>
      <c r="B30" s="61" t="str">
        <f>B20</f>
        <v/>
      </c>
      <c r="C30" s="61" t="str">
        <f t="shared" ref="C30:F31" si="3">C20</f>
        <v/>
      </c>
      <c r="D30" s="61" t="str">
        <f t="shared" si="3"/>
        <v/>
      </c>
      <c r="E30" s="61" t="str">
        <f t="shared" si="3"/>
        <v/>
      </c>
      <c r="F30" s="61" t="str">
        <f t="shared" si="3"/>
        <v/>
      </c>
      <c r="G30" s="70"/>
    </row>
    <row r="31" spans="1:10" x14ac:dyDescent="0.2">
      <c r="A31" s="14" t="s">
        <v>67</v>
      </c>
      <c r="B31" s="62" t="str">
        <f>IF(B21="","",B21)</f>
        <v/>
      </c>
      <c r="C31" s="61" t="str">
        <f t="shared" si="3"/>
        <v/>
      </c>
      <c r="D31" s="61" t="str">
        <f t="shared" si="3"/>
        <v/>
      </c>
      <c r="E31" s="61" t="str">
        <f t="shared" si="3"/>
        <v/>
      </c>
      <c r="F31" s="61" t="str">
        <f t="shared" si="3"/>
        <v/>
      </c>
      <c r="G31" s="70"/>
    </row>
    <row r="32" spans="1:10" ht="13.5" thickBot="1" x14ac:dyDescent="0.25">
      <c r="A32" s="14" t="s">
        <v>70</v>
      </c>
      <c r="B32" s="71" t="str">
        <f>IFERROR(IF(B11+B12=B10,(B27/B10*B11+(B27*(1+$B$26))/B10*B12),(((B27*(1+$B$26))/B10*B12)+((B27*((1+$B$26)^2))/B10*B13))),"")</f>
        <v/>
      </c>
      <c r="C32" s="72" t="str">
        <f>IFERROR(IF(C29="","",B32*(1+$B$26)),"")</f>
        <v/>
      </c>
      <c r="D32" s="72" t="str">
        <f>IFERROR(IF(D29="","",C32*(1+$B$26)),"")</f>
        <v/>
      </c>
      <c r="E32" s="72" t="str">
        <f>IFERROR(IF(E29="","",D32*(1+$B$26)),"")</f>
        <v/>
      </c>
      <c r="F32" s="72" t="str">
        <f>IFERROR(IF(F29="","",E32*(1+$B$26)),"")</f>
        <v/>
      </c>
      <c r="G32" s="63"/>
    </row>
    <row r="33" spans="1:10" ht="13.5" thickTop="1" x14ac:dyDescent="0.2">
      <c r="A33" s="13" t="s">
        <v>68</v>
      </c>
      <c r="B33" s="73" t="str">
        <f t="shared" ref="B33:E33" si="4">IFERROR(ROUND(B30*B32*B31,0),"")</f>
        <v/>
      </c>
      <c r="C33" s="73" t="str">
        <f t="shared" si="4"/>
        <v/>
      </c>
      <c r="D33" s="73" t="str">
        <f t="shared" si="4"/>
        <v/>
      </c>
      <c r="E33" s="73" t="str">
        <f t="shared" si="4"/>
        <v/>
      </c>
      <c r="F33" s="73" t="str">
        <f>IFERROR(ROUND(F30*F32*F31,0),"")</f>
        <v/>
      </c>
      <c r="G33" s="73" t="str">
        <f>IF(SUM(B33:F33)=0,"",SUM(B33:F33))</f>
        <v/>
      </c>
    </row>
    <row r="35" spans="1:10" x14ac:dyDescent="0.2">
      <c r="B35" s="1"/>
      <c r="C35" s="2"/>
      <c r="D35" s="1"/>
      <c r="E35" s="3"/>
    </row>
    <row r="36" spans="1:10" x14ac:dyDescent="0.2">
      <c r="A36" s="143"/>
      <c r="B36" s="143"/>
      <c r="C36" s="143"/>
      <c r="D36" s="143"/>
      <c r="E36" s="143"/>
      <c r="F36" s="143"/>
      <c r="G36" s="143"/>
    </row>
    <row r="37" spans="1:10" ht="20.65" customHeight="1" x14ac:dyDescent="0.25">
      <c r="A37" s="144" t="s">
        <v>48</v>
      </c>
      <c r="B37" s="144"/>
      <c r="C37" s="144"/>
      <c r="D37" s="144"/>
      <c r="E37" s="144"/>
      <c r="F37" s="144"/>
      <c r="G37" s="144"/>
    </row>
    <row r="38" spans="1:10" ht="32.65" customHeight="1" x14ac:dyDescent="0.25">
      <c r="A38" s="138" t="s">
        <v>54</v>
      </c>
      <c r="B38" s="138"/>
      <c r="C38" s="138"/>
      <c r="D38" s="138"/>
      <c r="E38" s="138"/>
      <c r="F38" s="138"/>
      <c r="G38" s="138"/>
    </row>
    <row r="39" spans="1:10" ht="16.5" x14ac:dyDescent="0.25">
      <c r="A39" s="32" t="s">
        <v>43</v>
      </c>
      <c r="B39" s="33"/>
      <c r="C39" s="34"/>
      <c r="D39" s="34"/>
      <c r="E39" s="34"/>
      <c r="F39" s="34"/>
      <c r="G39" s="34"/>
    </row>
    <row r="40" spans="1:10" x14ac:dyDescent="0.2">
      <c r="B40" s="1"/>
    </row>
    <row r="41" spans="1:10" ht="30.4" customHeight="1" x14ac:dyDescent="0.2">
      <c r="A41" s="139" t="s">
        <v>61</v>
      </c>
      <c r="B41" s="139"/>
      <c r="C41" s="139"/>
      <c r="D41" s="139"/>
      <c r="E41" s="139"/>
      <c r="F41" s="45"/>
      <c r="G41" s="64"/>
    </row>
    <row r="42" spans="1:10" ht="15.6" customHeight="1" x14ac:dyDescent="0.2">
      <c r="A42" s="67"/>
      <c r="B42" s="67"/>
      <c r="C42" s="67"/>
      <c r="D42" s="67"/>
    </row>
    <row r="43" spans="1:10" ht="51.75" customHeight="1" x14ac:dyDescent="0.25">
      <c r="A43" s="47" t="s">
        <v>71</v>
      </c>
      <c r="B43" s="50" t="str">
        <f>IF(B29="","","Year 1 Subtotal" )</f>
        <v/>
      </c>
      <c r="C43" s="50" t="str">
        <f>IF(C29="","","Year 2 Subtotal" )</f>
        <v/>
      </c>
      <c r="D43" s="50" t="str">
        <f>IF(D29="","","Year 3 Subtotal" )</f>
        <v/>
      </c>
      <c r="E43" s="50" t="str">
        <f>IF(E29="","","Year 4 Subtotal" )</f>
        <v/>
      </c>
      <c r="F43" s="50" t="str">
        <f>IF(F29="","","Year 5 Subtotal" )</f>
        <v/>
      </c>
      <c r="G43" s="50" t="s">
        <v>73</v>
      </c>
    </row>
    <row r="44" spans="1:10" ht="15.6" customHeight="1" x14ac:dyDescent="0.2">
      <c r="A44" s="46"/>
      <c r="B44" s="81"/>
      <c r="C44" s="81" t="str">
        <f t="shared" ref="C44:C50" si="5">IFERROR(IF(OR($C$43="",B44=""),"",B44*(1+$B$26)),"")</f>
        <v/>
      </c>
      <c r="D44" s="81" t="str">
        <f t="shared" ref="D44:D50" si="6">IF(OR($D$43="",C44=""),"",C44*(1+$B$26))</f>
        <v/>
      </c>
      <c r="E44" s="81" t="str">
        <f t="shared" ref="E44:E50" si="7">IF(OR($E$43="",D44=""),"",D44*(1+$B$26))</f>
        <v/>
      </c>
      <c r="F44" s="81" t="str">
        <f t="shared" ref="F44:F50" si="8">IF(OR($F$43="",E44=""),"",E44*(1+$B$26))</f>
        <v/>
      </c>
      <c r="G44" s="78" t="str">
        <f>IF(SUM(B44:F44)=0,"",SUM(B44:F44))</f>
        <v/>
      </c>
      <c r="J44" s="14"/>
    </row>
    <row r="45" spans="1:10" ht="15.6" customHeight="1" x14ac:dyDescent="0.2">
      <c r="A45" s="46"/>
      <c r="B45" s="81"/>
      <c r="C45" s="81" t="str">
        <f t="shared" si="5"/>
        <v/>
      </c>
      <c r="D45" s="81" t="str">
        <f t="shared" si="6"/>
        <v/>
      </c>
      <c r="E45" s="81" t="str">
        <f t="shared" si="7"/>
        <v/>
      </c>
      <c r="F45" s="81" t="str">
        <f t="shared" si="8"/>
        <v/>
      </c>
      <c r="G45" s="78" t="str">
        <f>IF(SUM(B45:F45)=0,"",SUM(B45:F45))</f>
        <v/>
      </c>
    </row>
    <row r="46" spans="1:10" ht="15.6" customHeight="1" x14ac:dyDescent="0.2">
      <c r="A46" s="46"/>
      <c r="B46" s="81"/>
      <c r="C46" s="81" t="str">
        <f t="shared" si="5"/>
        <v/>
      </c>
      <c r="D46" s="81" t="str">
        <f t="shared" si="6"/>
        <v/>
      </c>
      <c r="E46" s="81" t="str">
        <f t="shared" si="7"/>
        <v/>
      </c>
      <c r="F46" s="81" t="str">
        <f t="shared" si="8"/>
        <v/>
      </c>
      <c r="G46" s="78" t="str">
        <f t="shared" ref="G46:G50" si="9">IF(SUM(B46:F46)=0,"",SUM(B46:F46))</f>
        <v/>
      </c>
    </row>
    <row r="47" spans="1:10" ht="15.6" customHeight="1" x14ac:dyDescent="0.2">
      <c r="A47" s="46"/>
      <c r="B47" s="81"/>
      <c r="C47" s="81" t="str">
        <f t="shared" si="5"/>
        <v/>
      </c>
      <c r="D47" s="81" t="str">
        <f t="shared" si="6"/>
        <v/>
      </c>
      <c r="E47" s="81" t="str">
        <f t="shared" si="7"/>
        <v/>
      </c>
      <c r="F47" s="81" t="str">
        <f t="shared" si="8"/>
        <v/>
      </c>
      <c r="G47" s="78" t="str">
        <f t="shared" si="9"/>
        <v/>
      </c>
    </row>
    <row r="48" spans="1:10" ht="15.6" customHeight="1" x14ac:dyDescent="0.2">
      <c r="A48" s="46"/>
      <c r="B48" s="81"/>
      <c r="C48" s="81" t="str">
        <f t="shared" si="5"/>
        <v/>
      </c>
      <c r="D48" s="81" t="str">
        <f t="shared" si="6"/>
        <v/>
      </c>
      <c r="E48" s="81" t="str">
        <f t="shared" si="7"/>
        <v/>
      </c>
      <c r="F48" s="81" t="str">
        <f t="shared" si="8"/>
        <v/>
      </c>
      <c r="G48" s="78" t="str">
        <f t="shared" si="9"/>
        <v/>
      </c>
    </row>
    <row r="49" spans="1:9" ht="15.6" customHeight="1" x14ac:dyDescent="0.2">
      <c r="A49" s="46"/>
      <c r="B49" s="81"/>
      <c r="C49" s="81" t="str">
        <f t="shared" si="5"/>
        <v/>
      </c>
      <c r="D49" s="81" t="str">
        <f t="shared" si="6"/>
        <v/>
      </c>
      <c r="E49" s="81" t="str">
        <f t="shared" si="7"/>
        <v/>
      </c>
      <c r="F49" s="81" t="str">
        <f t="shared" si="8"/>
        <v/>
      </c>
      <c r="G49" s="78" t="str">
        <f t="shared" si="9"/>
        <v/>
      </c>
    </row>
    <row r="50" spans="1:9" ht="15.6" customHeight="1" thickBot="1" x14ac:dyDescent="0.25">
      <c r="A50" s="49"/>
      <c r="B50" s="82"/>
      <c r="C50" s="82" t="str">
        <f t="shared" si="5"/>
        <v/>
      </c>
      <c r="D50" s="82" t="str">
        <f t="shared" si="6"/>
        <v/>
      </c>
      <c r="E50" s="82" t="str">
        <f t="shared" si="7"/>
        <v/>
      </c>
      <c r="F50" s="82" t="str">
        <f t="shared" si="8"/>
        <v/>
      </c>
      <c r="G50" s="79" t="str">
        <f t="shared" si="9"/>
        <v/>
      </c>
    </row>
    <row r="51" spans="1:9" ht="15.6" customHeight="1" thickTop="1" x14ac:dyDescent="0.2">
      <c r="A51" s="48" t="s">
        <v>62</v>
      </c>
      <c r="B51" s="83" t="str">
        <f t="shared" ref="B51:G51" si="10">IF(SUM(B44:B50)=0,"",SUM(B44:B50))</f>
        <v/>
      </c>
      <c r="C51" s="83" t="str">
        <f t="shared" si="10"/>
        <v/>
      </c>
      <c r="D51" s="83" t="str">
        <f t="shared" si="10"/>
        <v/>
      </c>
      <c r="E51" s="83" t="str">
        <f t="shared" si="10"/>
        <v/>
      </c>
      <c r="F51" s="83" t="str">
        <f t="shared" si="10"/>
        <v/>
      </c>
      <c r="G51" s="80" t="str">
        <f t="shared" si="10"/>
        <v/>
      </c>
      <c r="I51" s="51"/>
    </row>
    <row r="52" spans="1:9" ht="15.6" customHeight="1" x14ac:dyDescent="0.2">
      <c r="A52" s="67"/>
      <c r="B52" s="67"/>
      <c r="C52" s="67"/>
      <c r="D52" s="67"/>
    </row>
    <row r="53" spans="1:9" ht="30" customHeight="1" x14ac:dyDescent="0.25">
      <c r="A53" s="53" t="s">
        <v>63</v>
      </c>
      <c r="B53" s="54" t="str">
        <f>IF(B29="","","Total Year 1")</f>
        <v/>
      </c>
      <c r="C53" s="54" t="str">
        <f>IF(C29="","","Total Year 2")</f>
        <v/>
      </c>
      <c r="D53" s="54" t="str">
        <f>IF(D29="","","Total Year 3")</f>
        <v/>
      </c>
      <c r="E53" s="54" t="str">
        <f>IF(E29="","","Total Year 4")</f>
        <v/>
      </c>
      <c r="F53" s="54" t="str">
        <f>IF(F29="","","Total Year 5")</f>
        <v/>
      </c>
      <c r="G53" s="54" t="s">
        <v>74</v>
      </c>
    </row>
    <row r="54" spans="1:9" ht="31.9" customHeight="1" thickBot="1" x14ac:dyDescent="0.25">
      <c r="A54" s="52" t="s">
        <v>65</v>
      </c>
      <c r="B54" s="65" t="str">
        <f t="shared" ref="B54:G54" si="11">IF(SUM(B33,B51)=0,"",SUM(B33,B51))</f>
        <v/>
      </c>
      <c r="C54" s="65" t="str">
        <f t="shared" si="11"/>
        <v/>
      </c>
      <c r="D54" s="65" t="str">
        <f t="shared" si="11"/>
        <v/>
      </c>
      <c r="E54" s="65" t="str">
        <f t="shared" si="11"/>
        <v/>
      </c>
      <c r="F54" s="65" t="str">
        <f t="shared" si="11"/>
        <v/>
      </c>
      <c r="G54" s="65" t="str">
        <f t="shared" si="11"/>
        <v/>
      </c>
    </row>
    <row r="55" spans="1:9" ht="13.5" thickTop="1" x14ac:dyDescent="0.2">
      <c r="A55" s="137"/>
      <c r="B55" s="137"/>
      <c r="C55" s="137"/>
      <c r="D55" s="137"/>
      <c r="E55" s="137"/>
      <c r="F55" s="137"/>
      <c r="G55" s="137"/>
    </row>
  </sheetData>
  <mergeCells count="17">
    <mergeCell ref="A36:G36"/>
    <mergeCell ref="A37:G37"/>
    <mergeCell ref="A38:G38"/>
    <mergeCell ref="A41:E41"/>
    <mergeCell ref="A55:G55"/>
    <mergeCell ref="A24:G24"/>
    <mergeCell ref="A1:G1"/>
    <mergeCell ref="A2:G2"/>
    <mergeCell ref="B4:C4"/>
    <mergeCell ref="B9:C9"/>
    <mergeCell ref="B10:C10"/>
    <mergeCell ref="B11:C11"/>
    <mergeCell ref="B12:C12"/>
    <mergeCell ref="B13:C13"/>
    <mergeCell ref="B15:F15"/>
    <mergeCell ref="B16:F16"/>
    <mergeCell ref="A23:G23"/>
  </mergeCells>
  <hyperlinks>
    <hyperlink ref="A39" r:id="rId1"/>
  </hyperlinks>
  <pageMargins left="0.5" right="0.5" top="0.5" bottom="0.5" header="0.3" footer="0.3"/>
  <pageSetup paperSize="5" scale="91" orientation="landscape" r:id="rId2"/>
  <headerFooter alignWithMargins="0">
    <oddFooter>&amp;R&amp;9Form Updated 11/15/2017</oddFooter>
  </headerFooter>
  <rowBreaks count="1" manualBreakCount="1">
    <brk id="3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Option Button 1">
              <controlPr defaultSize="0" autoFill="0" autoLine="0" autoPict="0">
                <anchor moveWithCells="1">
                  <from>
                    <xdr:col>1</xdr:col>
                    <xdr:colOff>400050</xdr:colOff>
                    <xdr:row>4</xdr:row>
                    <xdr:rowOff>19050</xdr:rowOff>
                  </from>
                  <to>
                    <xdr:col>1</xdr:col>
                    <xdr:colOff>1028700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857250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'Animal Per Diem Rates'!$B$5:$B$43</xm:f>
          </x14:formula1>
          <xm:sqref>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zoomScale="80" zoomScaleNormal="80" zoomScaleSheetLayoutView="88" zoomScalePageLayoutView="150" workbookViewId="0">
      <selection sqref="A1:G1"/>
    </sheetView>
  </sheetViews>
  <sheetFormatPr defaultColWidth="8.7109375" defaultRowHeight="12.75" x14ac:dyDescent="0.2"/>
  <cols>
    <col min="1" max="1" width="59.85546875" customWidth="1"/>
    <col min="2" max="2" width="16.42578125" customWidth="1"/>
    <col min="3" max="6" width="15.5703125" customWidth="1"/>
    <col min="7" max="7" width="17.28515625" customWidth="1"/>
  </cols>
  <sheetData>
    <row r="1" spans="1:10" ht="26.25" x14ac:dyDescent="0.4">
      <c r="A1" s="140" t="s">
        <v>101</v>
      </c>
      <c r="B1" s="140"/>
      <c r="C1" s="140"/>
      <c r="D1" s="140"/>
      <c r="E1" s="140"/>
      <c r="F1" s="140"/>
      <c r="G1" s="140"/>
    </row>
    <row r="2" spans="1:10" ht="16.5" x14ac:dyDescent="0.25">
      <c r="A2" s="145" t="s">
        <v>53</v>
      </c>
      <c r="B2" s="145"/>
      <c r="C2" s="145"/>
      <c r="D2" s="145"/>
      <c r="E2" s="145"/>
      <c r="F2" s="145"/>
      <c r="G2" s="145"/>
    </row>
    <row r="3" spans="1:10" ht="16.5" x14ac:dyDescent="0.25">
      <c r="A3" s="23"/>
      <c r="B3" s="12"/>
      <c r="C3" s="12"/>
    </row>
    <row r="4" spans="1:10" ht="16.5" x14ac:dyDescent="0.25">
      <c r="A4" s="11"/>
      <c r="B4" s="146" t="s">
        <v>46</v>
      </c>
      <c r="C4" s="146"/>
      <c r="D4" s="16"/>
    </row>
    <row r="5" spans="1:10" ht="20.65" customHeight="1" x14ac:dyDescent="0.2">
      <c r="A5" s="39" t="s">
        <v>56</v>
      </c>
      <c r="B5" s="21">
        <v>0</v>
      </c>
      <c r="C5" s="22"/>
      <c r="D5" s="16"/>
    </row>
    <row r="6" spans="1:10" x14ac:dyDescent="0.2">
      <c r="A6" s="40"/>
      <c r="C6" s="16"/>
      <c r="D6" s="15"/>
    </row>
    <row r="7" spans="1:10" x14ac:dyDescent="0.2">
      <c r="A7" s="40"/>
      <c r="B7" s="37" t="s">
        <v>55</v>
      </c>
      <c r="C7" s="37" t="s">
        <v>6</v>
      </c>
      <c r="D7" s="15"/>
    </row>
    <row r="8" spans="1:10" ht="27" customHeight="1" x14ac:dyDescent="0.2">
      <c r="A8" s="39" t="s">
        <v>59</v>
      </c>
      <c r="B8" s="20"/>
      <c r="C8" s="20"/>
      <c r="D8" s="16"/>
      <c r="E8" s="12"/>
      <c r="F8" s="12"/>
    </row>
    <row r="9" spans="1:10" ht="27" customHeight="1" x14ac:dyDescent="0.2">
      <c r="A9" s="66" t="s">
        <v>72</v>
      </c>
      <c r="B9" s="147">
        <f>(DATEDIF(B8,C8+1,"m"))/12</f>
        <v>0</v>
      </c>
      <c r="C9" s="147"/>
      <c r="D9" s="16"/>
      <c r="E9" s="12"/>
      <c r="F9" s="12"/>
    </row>
    <row r="10" spans="1:10" s="28" customFormat="1" ht="16.899999999999999" hidden="1" customHeight="1" x14ac:dyDescent="0.2">
      <c r="A10" s="39" t="s">
        <v>78</v>
      </c>
      <c r="B10" s="148">
        <f>ROUND(IF(((C8-B8)/30)&gt;12,12,((C8-B8)/30)),0)</f>
        <v>0</v>
      </c>
      <c r="C10" s="148"/>
      <c r="D10" s="36"/>
      <c r="E10" s="12"/>
      <c r="F10" s="12"/>
    </row>
    <row r="11" spans="1:10" hidden="1" x14ac:dyDescent="0.2">
      <c r="A11" s="41" t="s">
        <v>49</v>
      </c>
      <c r="B11" s="148" t="e">
        <f>IF(B8-B25&gt;0,0,IF(B8&gt;=DATE(YEAR(B8),9,1),12-DATEDIF(DATE(YEAR(B8),9,1),DATE(YEAR(B8),MONTH(B8),1),"m"),DATEDIF(DATE(YEAR(B8),MONTH(B8),1),DATE(YEAR(B8),9,1),"m")))</f>
        <v>#VALUE!</v>
      </c>
      <c r="C11" s="148"/>
      <c r="D11" s="16"/>
      <c r="E11" s="12"/>
      <c r="F11" s="12"/>
    </row>
    <row r="12" spans="1:10" hidden="1" x14ac:dyDescent="0.2">
      <c r="A12" s="41" t="s">
        <v>79</v>
      </c>
      <c r="B12" s="149" t="e">
        <f>IF(B11&gt;0,12-B11,ROUND(((B25+365)-B8)/30,0))</f>
        <v>#VALUE!</v>
      </c>
      <c r="C12" s="149"/>
      <c r="D12" s="16"/>
      <c r="E12" s="12"/>
      <c r="F12" s="12"/>
    </row>
    <row r="13" spans="1:10" hidden="1" x14ac:dyDescent="0.2">
      <c r="A13" s="41" t="s">
        <v>50</v>
      </c>
      <c r="B13" s="149" t="e">
        <f>IF((B10-B11-B12)&gt;B10,B10,(B10-B11-B12))</f>
        <v>#VALUE!</v>
      </c>
      <c r="C13" s="149"/>
      <c r="D13" s="16"/>
      <c r="E13" s="12"/>
      <c r="F13" s="12"/>
    </row>
    <row r="14" spans="1:10" x14ac:dyDescent="0.2">
      <c r="A14" s="40"/>
      <c r="D14" s="16"/>
      <c r="E14" s="12"/>
      <c r="F14" s="12"/>
    </row>
    <row r="15" spans="1:10" ht="13.15" customHeight="1" x14ac:dyDescent="0.2">
      <c r="A15" s="40"/>
      <c r="B15" s="134" t="s">
        <v>47</v>
      </c>
      <c r="C15" s="134"/>
      <c r="D15" s="134"/>
      <c r="E15" s="134"/>
      <c r="F15" s="134"/>
    </row>
    <row r="16" spans="1:10" ht="30" customHeight="1" x14ac:dyDescent="0.2">
      <c r="A16" s="42" t="s">
        <v>60</v>
      </c>
      <c r="B16" s="135" t="s">
        <v>75</v>
      </c>
      <c r="C16" s="136"/>
      <c r="D16" s="136"/>
      <c r="E16" s="136"/>
      <c r="F16" s="136"/>
      <c r="G16" s="43"/>
      <c r="H16" s="26"/>
      <c r="I16" s="26"/>
      <c r="J16" s="26"/>
    </row>
    <row r="17" spans="1:10" ht="30" customHeight="1" x14ac:dyDescent="0.2">
      <c r="A17" s="42"/>
      <c r="B17" s="68" t="str">
        <f>IF(($C$8-$B$8)/364&gt;0,"Year 1","")</f>
        <v/>
      </c>
      <c r="C17" s="68" t="str">
        <f>IF(($C$8-$B$8)/364&gt;=1.1,"Year 2","")</f>
        <v/>
      </c>
      <c r="D17" s="68" t="str">
        <f>IF(($C$8-$B$8)/364&gt;=2.1,"Year 3","")</f>
        <v/>
      </c>
      <c r="E17" s="68" t="str">
        <f>IF(($C$8-$B$8)/364&gt;=3.1,"Year 4","")</f>
        <v/>
      </c>
      <c r="F17" s="68" t="str">
        <f>IF(($C$8-$B$8)/364&gt;=4.1,"Year 5","")</f>
        <v/>
      </c>
      <c r="G17" s="43"/>
      <c r="H17" s="26"/>
      <c r="I17" s="26"/>
      <c r="J17" s="26"/>
    </row>
    <row r="18" spans="1:10" ht="42.75" customHeight="1" x14ac:dyDescent="0.2">
      <c r="A18" s="75" t="s">
        <v>76</v>
      </c>
      <c r="B18" s="69"/>
      <c r="C18" s="69" t="str">
        <f>IF(C17="","",B18)</f>
        <v/>
      </c>
      <c r="D18" s="69" t="str">
        <f>IF(D17="","",C18)</f>
        <v/>
      </c>
      <c r="E18" s="69" t="str">
        <f>IF(E17="","",D18)</f>
        <v/>
      </c>
      <c r="F18" s="69" t="str">
        <f>IF(F17="","",E18)</f>
        <v/>
      </c>
      <c r="G18" s="29"/>
    </row>
    <row r="19" spans="1:10" ht="30" customHeight="1" x14ac:dyDescent="0.2">
      <c r="A19" s="76" t="s">
        <v>7</v>
      </c>
      <c r="B19" s="69"/>
      <c r="C19" s="69" t="str">
        <f>IF(C18="","",B19)</f>
        <v/>
      </c>
      <c r="D19" s="69" t="str">
        <f t="shared" ref="D19:F19" si="0">IF(D18="","",C19)</f>
        <v/>
      </c>
      <c r="E19" s="69" t="str">
        <f t="shared" si="0"/>
        <v/>
      </c>
      <c r="F19" s="69" t="str">
        <f t="shared" si="0"/>
        <v/>
      </c>
      <c r="G19" s="26"/>
    </row>
    <row r="20" spans="1:10" ht="30" customHeight="1" x14ac:dyDescent="0.2">
      <c r="A20" s="77" t="s">
        <v>77</v>
      </c>
      <c r="B20" s="69" t="str">
        <f>IFERROR(ROUNDUP(B18/B19,0),"")</f>
        <v/>
      </c>
      <c r="C20" s="69" t="str">
        <f t="shared" ref="C20:F20" si="1">IFERROR(ROUNDUP(C18/C19,0),"")</f>
        <v/>
      </c>
      <c r="D20" s="69" t="str">
        <f t="shared" si="1"/>
        <v/>
      </c>
      <c r="E20" s="69" t="str">
        <f t="shared" si="1"/>
        <v/>
      </c>
      <c r="F20" s="69" t="str">
        <f t="shared" si="1"/>
        <v/>
      </c>
      <c r="G20" s="26"/>
    </row>
    <row r="21" spans="1:10" ht="30" customHeight="1" x14ac:dyDescent="0.2">
      <c r="A21" s="42" t="s">
        <v>66</v>
      </c>
      <c r="B21" s="69"/>
      <c r="C21" s="69" t="str">
        <f>IF(C20="","",B21)</f>
        <v/>
      </c>
      <c r="D21" s="69" t="str">
        <f t="shared" ref="D21:E21" si="2">IF(D20="","",C21)</f>
        <v/>
      </c>
      <c r="E21" s="69" t="str">
        <f t="shared" si="2"/>
        <v/>
      </c>
      <c r="F21" s="69" t="str">
        <f>IF(F20="","",E21)</f>
        <v/>
      </c>
      <c r="G21" s="26"/>
    </row>
    <row r="22" spans="1:10" x14ac:dyDescent="0.2">
      <c r="A22" s="25"/>
      <c r="B22" s="27"/>
      <c r="C22" s="24"/>
      <c r="D22" s="24"/>
      <c r="E22" s="24"/>
      <c r="F22" s="12"/>
    </row>
    <row r="23" spans="1:10" x14ac:dyDescent="0.2">
      <c r="A23" s="141" t="s">
        <v>57</v>
      </c>
      <c r="B23" s="141"/>
      <c r="C23" s="141"/>
      <c r="D23" s="141"/>
      <c r="E23" s="141"/>
      <c r="F23" s="141"/>
      <c r="G23" s="141"/>
    </row>
    <row r="24" spans="1:10" x14ac:dyDescent="0.2">
      <c r="A24" s="142" t="s">
        <v>52</v>
      </c>
      <c r="B24" s="142"/>
      <c r="C24" s="142"/>
      <c r="D24" s="142"/>
      <c r="E24" s="142"/>
      <c r="F24" s="142"/>
      <c r="G24" s="142"/>
    </row>
    <row r="25" spans="1:10" ht="16.899999999999999" customHeight="1" x14ac:dyDescent="0.2">
      <c r="A25" s="38" t="s">
        <v>58</v>
      </c>
      <c r="B25" s="30" t="str">
        <f>IF(B8&gt;0,"8/31/"&amp;MID('Animal Per Diem Rates'!A2,22,4),"")</f>
        <v/>
      </c>
      <c r="C25" s="18"/>
    </row>
    <row r="26" spans="1:10" x14ac:dyDescent="0.2">
      <c r="A26" s="13" t="s">
        <v>51</v>
      </c>
      <c r="B26" s="31" t="str">
        <f>IF(B8&gt;0,3%,"")</f>
        <v/>
      </c>
      <c r="C26" s="19"/>
      <c r="D26" s="16"/>
    </row>
    <row r="27" spans="1:10" x14ac:dyDescent="0.2">
      <c r="A27" s="14" t="str">
        <f>IF(B5=1,"Published Federal Per Diem Rate For The Species Selected","Published Non-Federal Per Diem Rate For The Species Selected")</f>
        <v>Published Non-Federal Per Diem Rate For The Species Selected</v>
      </c>
      <c r="B27" s="35" t="str">
        <f>IF(B16="Select One","",IF(B5=1,VLOOKUP(B16,'Animal Per Diem Rates'!B5:E43,3,0),VLOOKUP(B16,'Animal Per Diem Rates'!B5:E43,4,0)))</f>
        <v/>
      </c>
      <c r="C27" s="27"/>
    </row>
    <row r="29" spans="1:10" ht="30.75" customHeight="1" x14ac:dyDescent="0.2">
      <c r="A29" s="60" t="str">
        <f>IF(B5=1,"Federal  (Pro-Rated) Per Diem Rates are applied ","Non-Federal (Pro-Rated) Per Diem Rates are applied ")</f>
        <v xml:space="preserve">Non-Federal (Pro-Rated) Per Diem Rates are applied </v>
      </c>
      <c r="B29" s="56" t="str">
        <f>IF(($C$8-$B$8)/364&gt;0,"Year 1","")</f>
        <v/>
      </c>
      <c r="C29" s="57" t="str">
        <f>IF(($C$8-$B$8)/364&gt;=1.1,"Year 2","")</f>
        <v/>
      </c>
      <c r="D29" s="58" t="str">
        <f>IF(($C$8-$B$8)/364&gt;=2.1,"Year 3","")</f>
        <v/>
      </c>
      <c r="E29" s="56" t="str">
        <f>IF(($C$8-$B$8)/364&gt;=3.1,"Year 4","")</f>
        <v/>
      </c>
      <c r="F29" s="57" t="str">
        <f>IF(($C$8-$B$8)/364&gt;=4.1,"Year 5","")</f>
        <v/>
      </c>
      <c r="G29" s="97" t="s">
        <v>64</v>
      </c>
    </row>
    <row r="30" spans="1:10" s="28" customFormat="1" x14ac:dyDescent="0.2">
      <c r="A30" s="59" t="s">
        <v>69</v>
      </c>
      <c r="B30" s="61" t="str">
        <f>B20</f>
        <v/>
      </c>
      <c r="C30" s="61" t="str">
        <f t="shared" ref="C30:F31" si="3">C20</f>
        <v/>
      </c>
      <c r="D30" s="61" t="str">
        <f t="shared" si="3"/>
        <v/>
      </c>
      <c r="E30" s="61" t="str">
        <f t="shared" si="3"/>
        <v/>
      </c>
      <c r="F30" s="61" t="str">
        <f t="shared" si="3"/>
        <v/>
      </c>
      <c r="G30" s="70"/>
    </row>
    <row r="31" spans="1:10" x14ac:dyDescent="0.2">
      <c r="A31" s="14" t="s">
        <v>67</v>
      </c>
      <c r="B31" s="62" t="str">
        <f>IF(B21="","",B21)</f>
        <v/>
      </c>
      <c r="C31" s="61" t="str">
        <f t="shared" si="3"/>
        <v/>
      </c>
      <c r="D31" s="61" t="str">
        <f t="shared" si="3"/>
        <v/>
      </c>
      <c r="E31" s="61" t="str">
        <f t="shared" si="3"/>
        <v/>
      </c>
      <c r="F31" s="61" t="str">
        <f t="shared" si="3"/>
        <v/>
      </c>
      <c r="G31" s="70"/>
    </row>
    <row r="32" spans="1:10" ht="13.5" thickBot="1" x14ac:dyDescent="0.25">
      <c r="A32" s="14" t="s">
        <v>70</v>
      </c>
      <c r="B32" s="71" t="str">
        <f>IFERROR(IF(B11+B12=B10,(B27/B10*B11+(B27*(1+$B$26))/B10*B12),(((B27*(1+$B$26))/B10*B12)+((B27*((1+$B$26)^2))/B10*B13))),"")</f>
        <v/>
      </c>
      <c r="C32" s="72" t="str">
        <f>IFERROR(IF(C29="","",B32*(1+$B$26)),"")</f>
        <v/>
      </c>
      <c r="D32" s="72" t="str">
        <f>IFERROR(IF(D29="","",C32*(1+$B$26)),"")</f>
        <v/>
      </c>
      <c r="E32" s="72" t="str">
        <f>IFERROR(IF(E29="","",D32*(1+$B$26)),"")</f>
        <v/>
      </c>
      <c r="F32" s="72" t="str">
        <f>IFERROR(IF(F29="","",E32*(1+$B$26)),"")</f>
        <v/>
      </c>
      <c r="G32" s="63"/>
    </row>
    <row r="33" spans="1:10" ht="13.5" thickTop="1" x14ac:dyDescent="0.2">
      <c r="A33" s="13" t="s">
        <v>68</v>
      </c>
      <c r="B33" s="73" t="str">
        <f t="shared" ref="B33:E33" si="4">IFERROR(ROUND(B30*B32*B31,0),"")</f>
        <v/>
      </c>
      <c r="C33" s="73" t="str">
        <f t="shared" si="4"/>
        <v/>
      </c>
      <c r="D33" s="73" t="str">
        <f t="shared" si="4"/>
        <v/>
      </c>
      <c r="E33" s="73" t="str">
        <f t="shared" si="4"/>
        <v/>
      </c>
      <c r="F33" s="73" t="str">
        <f>IFERROR(ROUND(F30*F32*F31,0),"")</f>
        <v/>
      </c>
      <c r="G33" s="73" t="str">
        <f>IF(SUM(B33:F33)=0,"",SUM(B33:F33))</f>
        <v/>
      </c>
    </row>
    <row r="35" spans="1:10" x14ac:dyDescent="0.2">
      <c r="B35" s="1"/>
      <c r="C35" s="2"/>
      <c r="D35" s="1"/>
      <c r="E35" s="3"/>
    </row>
    <row r="36" spans="1:10" x14ac:dyDescent="0.2">
      <c r="A36" s="143"/>
      <c r="B36" s="143"/>
      <c r="C36" s="143"/>
      <c r="D36" s="143"/>
      <c r="E36" s="143"/>
      <c r="F36" s="143"/>
      <c r="G36" s="143"/>
    </row>
    <row r="37" spans="1:10" ht="20.65" customHeight="1" x14ac:dyDescent="0.25">
      <c r="A37" s="144" t="s">
        <v>48</v>
      </c>
      <c r="B37" s="144"/>
      <c r="C37" s="144"/>
      <c r="D37" s="144"/>
      <c r="E37" s="144"/>
      <c r="F37" s="144"/>
      <c r="G37" s="144"/>
    </row>
    <row r="38" spans="1:10" ht="32.65" customHeight="1" x14ac:dyDescent="0.25">
      <c r="A38" s="138" t="s">
        <v>54</v>
      </c>
      <c r="B38" s="138"/>
      <c r="C38" s="138"/>
      <c r="D38" s="138"/>
      <c r="E38" s="138"/>
      <c r="F38" s="138"/>
      <c r="G38" s="138"/>
    </row>
    <row r="39" spans="1:10" ht="16.5" x14ac:dyDescent="0.25">
      <c r="A39" s="32" t="s">
        <v>43</v>
      </c>
      <c r="B39" s="33"/>
      <c r="C39" s="34"/>
      <c r="D39" s="34"/>
      <c r="E39" s="34"/>
      <c r="F39" s="34"/>
      <c r="G39" s="34"/>
    </row>
    <row r="40" spans="1:10" x14ac:dyDescent="0.2">
      <c r="B40" s="1"/>
    </row>
    <row r="41" spans="1:10" ht="30.4" customHeight="1" x14ac:dyDescent="0.2">
      <c r="A41" s="139" t="s">
        <v>61</v>
      </c>
      <c r="B41" s="139"/>
      <c r="C41" s="139"/>
      <c r="D41" s="139"/>
      <c r="E41" s="139"/>
      <c r="F41" s="45"/>
      <c r="G41" s="64"/>
    </row>
    <row r="42" spans="1:10" ht="15.6" customHeight="1" x14ac:dyDescent="0.2">
      <c r="A42" s="67"/>
      <c r="B42" s="67"/>
      <c r="C42" s="67"/>
      <c r="D42" s="67"/>
    </row>
    <row r="43" spans="1:10" ht="51.75" customHeight="1" x14ac:dyDescent="0.25">
      <c r="A43" s="47" t="s">
        <v>71</v>
      </c>
      <c r="B43" s="50" t="str">
        <f>IF(B29="","","Year 1 Subtotal" )</f>
        <v/>
      </c>
      <c r="C43" s="50" t="str">
        <f>IF(C29="","","Year 2 Subtotal" )</f>
        <v/>
      </c>
      <c r="D43" s="50" t="str">
        <f>IF(D29="","","Year 3 Subtotal" )</f>
        <v/>
      </c>
      <c r="E43" s="50" t="str">
        <f>IF(E29="","","Year 4 Subtotal" )</f>
        <v/>
      </c>
      <c r="F43" s="50" t="str">
        <f>IF(F29="","","Year 5 Subtotal" )</f>
        <v/>
      </c>
      <c r="G43" s="50" t="s">
        <v>73</v>
      </c>
    </row>
    <row r="44" spans="1:10" ht="15.6" customHeight="1" x14ac:dyDescent="0.2">
      <c r="A44" s="46"/>
      <c r="B44" s="81"/>
      <c r="C44" s="81" t="str">
        <f t="shared" ref="C44:C50" si="5">IFERROR(IF(OR($C$43="",B44=""),"",B44*(1+$B$26)),"")</f>
        <v/>
      </c>
      <c r="D44" s="81" t="str">
        <f t="shared" ref="D44:D50" si="6">IF(OR($D$43="",C44=""),"",C44*(1+$B$26))</f>
        <v/>
      </c>
      <c r="E44" s="81" t="str">
        <f t="shared" ref="E44:E50" si="7">IF(OR($E$43="",D44=""),"",D44*(1+$B$26))</f>
        <v/>
      </c>
      <c r="F44" s="81" t="str">
        <f t="shared" ref="F44:F50" si="8">IF(OR($F$43="",E44=""),"",E44*(1+$B$26))</f>
        <v/>
      </c>
      <c r="G44" s="78" t="str">
        <f>IF(SUM(B44:F44)=0,"",SUM(B44:F44))</f>
        <v/>
      </c>
      <c r="J44" s="14"/>
    </row>
    <row r="45" spans="1:10" ht="15.6" customHeight="1" x14ac:dyDescent="0.2">
      <c r="A45" s="46"/>
      <c r="B45" s="81"/>
      <c r="C45" s="81" t="str">
        <f t="shared" si="5"/>
        <v/>
      </c>
      <c r="D45" s="81" t="str">
        <f t="shared" si="6"/>
        <v/>
      </c>
      <c r="E45" s="81" t="str">
        <f t="shared" si="7"/>
        <v/>
      </c>
      <c r="F45" s="81" t="str">
        <f t="shared" si="8"/>
        <v/>
      </c>
      <c r="G45" s="78" t="str">
        <f>IF(SUM(B45:F45)=0,"",SUM(B45:F45))</f>
        <v/>
      </c>
    </row>
    <row r="46" spans="1:10" ht="15.6" customHeight="1" x14ac:dyDescent="0.2">
      <c r="A46" s="46"/>
      <c r="B46" s="81"/>
      <c r="C46" s="81" t="str">
        <f t="shared" si="5"/>
        <v/>
      </c>
      <c r="D46" s="81" t="str">
        <f t="shared" si="6"/>
        <v/>
      </c>
      <c r="E46" s="81" t="str">
        <f t="shared" si="7"/>
        <v/>
      </c>
      <c r="F46" s="81" t="str">
        <f t="shared" si="8"/>
        <v/>
      </c>
      <c r="G46" s="78" t="str">
        <f t="shared" ref="G46:G50" si="9">IF(SUM(B46:F46)=0,"",SUM(B46:F46))</f>
        <v/>
      </c>
    </row>
    <row r="47" spans="1:10" ht="15.6" customHeight="1" x14ac:dyDescent="0.2">
      <c r="A47" s="46"/>
      <c r="B47" s="81"/>
      <c r="C47" s="81" t="str">
        <f t="shared" si="5"/>
        <v/>
      </c>
      <c r="D47" s="81" t="str">
        <f t="shared" si="6"/>
        <v/>
      </c>
      <c r="E47" s="81" t="str">
        <f t="shared" si="7"/>
        <v/>
      </c>
      <c r="F47" s="81" t="str">
        <f t="shared" si="8"/>
        <v/>
      </c>
      <c r="G47" s="78" t="str">
        <f t="shared" si="9"/>
        <v/>
      </c>
    </row>
    <row r="48" spans="1:10" ht="15.6" customHeight="1" x14ac:dyDescent="0.2">
      <c r="A48" s="46"/>
      <c r="B48" s="81"/>
      <c r="C48" s="81" t="str">
        <f t="shared" si="5"/>
        <v/>
      </c>
      <c r="D48" s="81" t="str">
        <f t="shared" si="6"/>
        <v/>
      </c>
      <c r="E48" s="81" t="str">
        <f t="shared" si="7"/>
        <v/>
      </c>
      <c r="F48" s="81" t="str">
        <f t="shared" si="8"/>
        <v/>
      </c>
      <c r="G48" s="78" t="str">
        <f t="shared" si="9"/>
        <v/>
      </c>
    </row>
    <row r="49" spans="1:9" ht="15.6" customHeight="1" x14ac:dyDescent="0.2">
      <c r="A49" s="46"/>
      <c r="B49" s="81"/>
      <c r="C49" s="81" t="str">
        <f t="shared" si="5"/>
        <v/>
      </c>
      <c r="D49" s="81" t="str">
        <f t="shared" si="6"/>
        <v/>
      </c>
      <c r="E49" s="81" t="str">
        <f t="shared" si="7"/>
        <v/>
      </c>
      <c r="F49" s="81" t="str">
        <f t="shared" si="8"/>
        <v/>
      </c>
      <c r="G49" s="78" t="str">
        <f t="shared" si="9"/>
        <v/>
      </c>
    </row>
    <row r="50" spans="1:9" ht="15.6" customHeight="1" thickBot="1" x14ac:dyDescent="0.25">
      <c r="A50" s="49"/>
      <c r="B50" s="82"/>
      <c r="C50" s="82" t="str">
        <f t="shared" si="5"/>
        <v/>
      </c>
      <c r="D50" s="82" t="str">
        <f t="shared" si="6"/>
        <v/>
      </c>
      <c r="E50" s="82" t="str">
        <f t="shared" si="7"/>
        <v/>
      </c>
      <c r="F50" s="82" t="str">
        <f t="shared" si="8"/>
        <v/>
      </c>
      <c r="G50" s="79" t="str">
        <f t="shared" si="9"/>
        <v/>
      </c>
    </row>
    <row r="51" spans="1:9" ht="15.6" customHeight="1" thickTop="1" x14ac:dyDescent="0.2">
      <c r="A51" s="48" t="s">
        <v>62</v>
      </c>
      <c r="B51" s="83" t="str">
        <f t="shared" ref="B51:G51" si="10">IF(SUM(B44:B50)=0,"",SUM(B44:B50))</f>
        <v/>
      </c>
      <c r="C51" s="83" t="str">
        <f t="shared" si="10"/>
        <v/>
      </c>
      <c r="D51" s="83" t="str">
        <f t="shared" si="10"/>
        <v/>
      </c>
      <c r="E51" s="83" t="str">
        <f t="shared" si="10"/>
        <v/>
      </c>
      <c r="F51" s="83" t="str">
        <f t="shared" si="10"/>
        <v/>
      </c>
      <c r="G51" s="80" t="str">
        <f t="shared" si="10"/>
        <v/>
      </c>
      <c r="I51" s="51"/>
    </row>
    <row r="52" spans="1:9" ht="15.6" customHeight="1" x14ac:dyDescent="0.2">
      <c r="A52" s="67"/>
      <c r="B52" s="67"/>
      <c r="C52" s="67"/>
      <c r="D52" s="67"/>
    </row>
    <row r="53" spans="1:9" ht="30" customHeight="1" x14ac:dyDescent="0.25">
      <c r="A53" s="53" t="s">
        <v>63</v>
      </c>
      <c r="B53" s="54" t="str">
        <f>IF(B29="","","Total Year 1")</f>
        <v/>
      </c>
      <c r="C53" s="54" t="str">
        <f>IF(C29="","","Total Year 2")</f>
        <v/>
      </c>
      <c r="D53" s="54" t="str">
        <f>IF(D29="","","Total Year 3")</f>
        <v/>
      </c>
      <c r="E53" s="54" t="str">
        <f>IF(E29="","","Total Year 4")</f>
        <v/>
      </c>
      <c r="F53" s="54" t="str">
        <f>IF(F29="","","Total Year 5")</f>
        <v/>
      </c>
      <c r="G53" s="54" t="s">
        <v>74</v>
      </c>
    </row>
    <row r="54" spans="1:9" ht="31.9" customHeight="1" thickBot="1" x14ac:dyDescent="0.25">
      <c r="A54" s="52" t="s">
        <v>65</v>
      </c>
      <c r="B54" s="65" t="str">
        <f t="shared" ref="B54:G54" si="11">IF(SUM(B33,B51)=0,"",SUM(B33,B51))</f>
        <v/>
      </c>
      <c r="C54" s="65" t="str">
        <f t="shared" si="11"/>
        <v/>
      </c>
      <c r="D54" s="65" t="str">
        <f t="shared" si="11"/>
        <v/>
      </c>
      <c r="E54" s="65" t="str">
        <f t="shared" si="11"/>
        <v/>
      </c>
      <c r="F54" s="65" t="str">
        <f t="shared" si="11"/>
        <v/>
      </c>
      <c r="G54" s="65" t="str">
        <f t="shared" si="11"/>
        <v/>
      </c>
    </row>
    <row r="55" spans="1:9" ht="13.5" thickTop="1" x14ac:dyDescent="0.2">
      <c r="A55" s="137"/>
      <c r="B55" s="137"/>
      <c r="C55" s="137"/>
      <c r="D55" s="137"/>
      <c r="E55" s="137"/>
      <c r="F55" s="137"/>
      <c r="G55" s="137"/>
    </row>
  </sheetData>
  <mergeCells count="17">
    <mergeCell ref="A36:G36"/>
    <mergeCell ref="A37:G37"/>
    <mergeCell ref="A38:G38"/>
    <mergeCell ref="A41:E41"/>
    <mergeCell ref="A55:G55"/>
    <mergeCell ref="A24:G24"/>
    <mergeCell ref="A1:G1"/>
    <mergeCell ref="A2:G2"/>
    <mergeCell ref="B4:C4"/>
    <mergeCell ref="B9:C9"/>
    <mergeCell ref="B10:C10"/>
    <mergeCell ref="B11:C11"/>
    <mergeCell ref="B12:C12"/>
    <mergeCell ref="B13:C13"/>
    <mergeCell ref="B15:F15"/>
    <mergeCell ref="B16:F16"/>
    <mergeCell ref="A23:G23"/>
  </mergeCells>
  <hyperlinks>
    <hyperlink ref="A39" r:id="rId1"/>
  </hyperlinks>
  <pageMargins left="0.5" right="0.5" top="0.5" bottom="0.5" header="0.3" footer="0.3"/>
  <pageSetup paperSize="5" scale="91" orientation="landscape" r:id="rId2"/>
  <headerFooter alignWithMargins="0">
    <oddFooter>&amp;R&amp;9Form Updated 11/15/2017</oddFooter>
  </headerFooter>
  <rowBreaks count="1" manualBreakCount="1">
    <brk id="3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Option Button 1">
              <controlPr defaultSize="0" autoFill="0" autoLine="0" autoPict="0">
                <anchor moveWithCells="1">
                  <from>
                    <xdr:col>1</xdr:col>
                    <xdr:colOff>400050</xdr:colOff>
                    <xdr:row>4</xdr:row>
                    <xdr:rowOff>19050</xdr:rowOff>
                  </from>
                  <to>
                    <xdr:col>1</xdr:col>
                    <xdr:colOff>1028700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857250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'Animal Per Diem Rates'!$B$5:$B$43</xm:f>
          </x14:formula1>
          <xm:sqref>B16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zoomScale="80" zoomScaleNormal="80" zoomScaleSheetLayoutView="90" zoomScalePageLayoutView="150" workbookViewId="0">
      <selection sqref="A1:G1"/>
    </sheetView>
  </sheetViews>
  <sheetFormatPr defaultColWidth="8.7109375" defaultRowHeight="12.75" x14ac:dyDescent="0.2"/>
  <cols>
    <col min="1" max="1" width="59.85546875" customWidth="1"/>
    <col min="2" max="2" width="16.42578125" customWidth="1"/>
    <col min="3" max="6" width="15.5703125" customWidth="1"/>
    <col min="7" max="7" width="17.140625" customWidth="1"/>
  </cols>
  <sheetData>
    <row r="1" spans="1:10" ht="26.25" x14ac:dyDescent="0.4">
      <c r="A1" s="140" t="s">
        <v>101</v>
      </c>
      <c r="B1" s="140"/>
      <c r="C1" s="140"/>
      <c r="D1" s="140"/>
      <c r="E1" s="140"/>
      <c r="F1" s="140"/>
      <c r="G1" s="140"/>
    </row>
    <row r="2" spans="1:10" ht="16.5" x14ac:dyDescent="0.25">
      <c r="A2" s="145" t="s">
        <v>53</v>
      </c>
      <c r="B2" s="145"/>
      <c r="C2" s="145"/>
      <c r="D2" s="145"/>
      <c r="E2" s="145"/>
      <c r="F2" s="145"/>
      <c r="G2" s="145"/>
    </row>
    <row r="3" spans="1:10" ht="16.5" x14ac:dyDescent="0.25">
      <c r="A3" s="23"/>
      <c r="B3" s="12"/>
      <c r="C3" s="12"/>
    </row>
    <row r="4" spans="1:10" ht="16.5" x14ac:dyDescent="0.25">
      <c r="A4" s="11"/>
      <c r="B4" s="146" t="s">
        <v>46</v>
      </c>
      <c r="C4" s="146"/>
      <c r="D4" s="16"/>
    </row>
    <row r="5" spans="1:10" ht="20.65" customHeight="1" x14ac:dyDescent="0.2">
      <c r="A5" s="39" t="s">
        <v>56</v>
      </c>
      <c r="B5" s="21">
        <v>0</v>
      </c>
      <c r="C5" s="22"/>
      <c r="D5" s="16"/>
    </row>
    <row r="6" spans="1:10" x14ac:dyDescent="0.2">
      <c r="A6" s="40"/>
      <c r="C6" s="16"/>
      <c r="D6" s="15"/>
    </row>
    <row r="7" spans="1:10" x14ac:dyDescent="0.2">
      <c r="A7" s="40"/>
      <c r="B7" s="37" t="s">
        <v>55</v>
      </c>
      <c r="C7" s="37" t="s">
        <v>6</v>
      </c>
      <c r="D7" s="15"/>
    </row>
    <row r="8" spans="1:10" ht="27" customHeight="1" x14ac:dyDescent="0.2">
      <c r="A8" s="39" t="s">
        <v>59</v>
      </c>
      <c r="B8" s="20"/>
      <c r="C8" s="20"/>
      <c r="D8" s="16"/>
      <c r="E8" s="12"/>
      <c r="F8" s="12"/>
    </row>
    <row r="9" spans="1:10" ht="27" customHeight="1" x14ac:dyDescent="0.2">
      <c r="A9" s="66" t="s">
        <v>72</v>
      </c>
      <c r="B9" s="147">
        <f>(DATEDIF(B8,C8+1,"m"))/12</f>
        <v>0</v>
      </c>
      <c r="C9" s="147"/>
      <c r="D9" s="16"/>
      <c r="E9" s="12"/>
      <c r="F9" s="12"/>
    </row>
    <row r="10" spans="1:10" s="28" customFormat="1" ht="16.899999999999999" hidden="1" customHeight="1" x14ac:dyDescent="0.2">
      <c r="A10" s="39" t="s">
        <v>78</v>
      </c>
      <c r="B10" s="148">
        <f>ROUND(IF(((C8-B8)/30)&gt;12,12,((C8-B8)/30)),0)</f>
        <v>0</v>
      </c>
      <c r="C10" s="148"/>
      <c r="D10" s="36"/>
      <c r="E10" s="12"/>
      <c r="F10" s="12"/>
    </row>
    <row r="11" spans="1:10" hidden="1" x14ac:dyDescent="0.2">
      <c r="A11" s="41" t="s">
        <v>49</v>
      </c>
      <c r="B11" s="148" t="e">
        <f>IF(B8-B25&gt;0,0,IF(B8&gt;=DATE(YEAR(B8),9,1),12-DATEDIF(DATE(YEAR(B8),9,1),DATE(YEAR(B8),MONTH(B8),1),"m"),DATEDIF(DATE(YEAR(B8),MONTH(B8),1),DATE(YEAR(B8),9,1),"m")))</f>
        <v>#VALUE!</v>
      </c>
      <c r="C11" s="148"/>
      <c r="D11" s="16"/>
      <c r="E11" s="12"/>
      <c r="F11" s="12"/>
    </row>
    <row r="12" spans="1:10" hidden="1" x14ac:dyDescent="0.2">
      <c r="A12" s="41" t="s">
        <v>79</v>
      </c>
      <c r="B12" s="149" t="e">
        <f>IF(B11&gt;0,12-B11,ROUND(((B25+365)-B8)/30,0))</f>
        <v>#VALUE!</v>
      </c>
      <c r="C12" s="149"/>
      <c r="D12" s="16"/>
      <c r="E12" s="12"/>
      <c r="F12" s="12"/>
    </row>
    <row r="13" spans="1:10" hidden="1" x14ac:dyDescent="0.2">
      <c r="A13" s="41" t="s">
        <v>50</v>
      </c>
      <c r="B13" s="149" t="e">
        <f>IF((B10-B11-B12)&gt;B10,B10,(B10-B11-B12))</f>
        <v>#VALUE!</v>
      </c>
      <c r="C13" s="149"/>
      <c r="D13" s="16"/>
      <c r="E13" s="12"/>
      <c r="F13" s="12"/>
    </row>
    <row r="14" spans="1:10" x14ac:dyDescent="0.2">
      <c r="A14" s="40"/>
      <c r="D14" s="16"/>
      <c r="E14" s="12"/>
      <c r="F14" s="12"/>
    </row>
    <row r="15" spans="1:10" ht="13.15" customHeight="1" x14ac:dyDescent="0.2">
      <c r="A15" s="40"/>
      <c r="B15" s="134" t="s">
        <v>47</v>
      </c>
      <c r="C15" s="134"/>
      <c r="D15" s="134"/>
      <c r="E15" s="134"/>
      <c r="F15" s="134"/>
    </row>
    <row r="16" spans="1:10" ht="30" customHeight="1" x14ac:dyDescent="0.2">
      <c r="A16" s="42" t="s">
        <v>60</v>
      </c>
      <c r="B16" s="135" t="s">
        <v>75</v>
      </c>
      <c r="C16" s="136"/>
      <c r="D16" s="136"/>
      <c r="E16" s="136"/>
      <c r="F16" s="136"/>
      <c r="G16" s="43"/>
      <c r="H16" s="26"/>
      <c r="I16" s="26"/>
      <c r="J16" s="26"/>
    </row>
    <row r="17" spans="1:10" ht="30" customHeight="1" x14ac:dyDescent="0.2">
      <c r="A17" s="42"/>
      <c r="B17" s="68" t="str">
        <f>IF(($C$8-$B$8)/364&gt;0,"Year 1","")</f>
        <v/>
      </c>
      <c r="C17" s="68" t="str">
        <f>IF(($C$8-$B$8)/364&gt;=1.1,"Year 2","")</f>
        <v/>
      </c>
      <c r="D17" s="68" t="str">
        <f>IF(($C$8-$B$8)/364&gt;=2.1,"Year 3","")</f>
        <v/>
      </c>
      <c r="E17" s="68" t="str">
        <f>IF(($C$8-$B$8)/364&gt;=3.1,"Year 4","")</f>
        <v/>
      </c>
      <c r="F17" s="68" t="str">
        <f>IF(($C$8-$B$8)/364&gt;=4.1,"Year 5","")</f>
        <v/>
      </c>
      <c r="G17" s="43"/>
      <c r="H17" s="26"/>
      <c r="I17" s="26"/>
      <c r="J17" s="26"/>
    </row>
    <row r="18" spans="1:10" ht="42.75" customHeight="1" x14ac:dyDescent="0.2">
      <c r="A18" s="75" t="s">
        <v>76</v>
      </c>
      <c r="B18" s="69"/>
      <c r="C18" s="69" t="str">
        <f>IF(C17="","",B18)</f>
        <v/>
      </c>
      <c r="D18" s="69" t="str">
        <f>IF(D17="","",C18)</f>
        <v/>
      </c>
      <c r="E18" s="69" t="str">
        <f>IF(E17="","",D18)</f>
        <v/>
      </c>
      <c r="F18" s="69" t="str">
        <f>IF(F17="","",E18)</f>
        <v/>
      </c>
      <c r="G18" s="29"/>
    </row>
    <row r="19" spans="1:10" ht="30" customHeight="1" x14ac:dyDescent="0.2">
      <c r="A19" s="76" t="s">
        <v>7</v>
      </c>
      <c r="B19" s="69"/>
      <c r="C19" s="69" t="str">
        <f>IF(C18="","",B19)</f>
        <v/>
      </c>
      <c r="D19" s="69" t="str">
        <f t="shared" ref="D19:F19" si="0">IF(D18="","",C19)</f>
        <v/>
      </c>
      <c r="E19" s="69" t="str">
        <f t="shared" si="0"/>
        <v/>
      </c>
      <c r="F19" s="69" t="str">
        <f t="shared" si="0"/>
        <v/>
      </c>
      <c r="G19" s="26"/>
    </row>
    <row r="20" spans="1:10" ht="30" customHeight="1" x14ac:dyDescent="0.2">
      <c r="A20" s="77" t="s">
        <v>77</v>
      </c>
      <c r="B20" s="69" t="str">
        <f>IFERROR(ROUNDUP(B18/B19,0),"")</f>
        <v/>
      </c>
      <c r="C20" s="69" t="str">
        <f t="shared" ref="C20:F20" si="1">IFERROR(ROUNDUP(C18/C19,0),"")</f>
        <v/>
      </c>
      <c r="D20" s="69" t="str">
        <f t="shared" si="1"/>
        <v/>
      </c>
      <c r="E20" s="69" t="str">
        <f t="shared" si="1"/>
        <v/>
      </c>
      <c r="F20" s="69" t="str">
        <f t="shared" si="1"/>
        <v/>
      </c>
      <c r="G20" s="26"/>
    </row>
    <row r="21" spans="1:10" ht="30" customHeight="1" x14ac:dyDescent="0.2">
      <c r="A21" s="42" t="s">
        <v>66</v>
      </c>
      <c r="B21" s="69"/>
      <c r="C21" s="69" t="str">
        <f>IF(C20="","",B21)</f>
        <v/>
      </c>
      <c r="D21" s="69" t="str">
        <f t="shared" ref="D21:E21" si="2">IF(D20="","",C21)</f>
        <v/>
      </c>
      <c r="E21" s="69" t="str">
        <f t="shared" si="2"/>
        <v/>
      </c>
      <c r="F21" s="69" t="str">
        <f>IF(F20="","",E21)</f>
        <v/>
      </c>
      <c r="G21" s="26"/>
    </row>
    <row r="22" spans="1:10" x14ac:dyDescent="0.2">
      <c r="A22" s="25"/>
      <c r="B22" s="27"/>
      <c r="C22" s="24"/>
      <c r="D22" s="24"/>
      <c r="E22" s="24"/>
      <c r="F22" s="12"/>
    </row>
    <row r="23" spans="1:10" x14ac:dyDescent="0.2">
      <c r="A23" s="141" t="s">
        <v>57</v>
      </c>
      <c r="B23" s="141"/>
      <c r="C23" s="141"/>
      <c r="D23" s="141"/>
      <c r="E23" s="141"/>
      <c r="F23" s="141"/>
      <c r="G23" s="141"/>
    </row>
    <row r="24" spans="1:10" x14ac:dyDescent="0.2">
      <c r="A24" s="142" t="s">
        <v>52</v>
      </c>
      <c r="B24" s="142"/>
      <c r="C24" s="142"/>
      <c r="D24" s="142"/>
      <c r="E24" s="142"/>
      <c r="F24" s="142"/>
      <c r="G24" s="142"/>
    </row>
    <row r="25" spans="1:10" ht="16.899999999999999" customHeight="1" x14ac:dyDescent="0.2">
      <c r="A25" s="38" t="s">
        <v>58</v>
      </c>
      <c r="B25" s="30" t="str">
        <f>IF(B8&gt;0,"8/31/"&amp;MID('Animal Per Diem Rates'!A2,22,4),"")</f>
        <v/>
      </c>
      <c r="C25" s="18"/>
    </row>
    <row r="26" spans="1:10" x14ac:dyDescent="0.2">
      <c r="A26" s="13" t="s">
        <v>51</v>
      </c>
      <c r="B26" s="31" t="str">
        <f>IF(B8&gt;0,3%,"")</f>
        <v/>
      </c>
      <c r="C26" s="19"/>
      <c r="D26" s="16"/>
    </row>
    <row r="27" spans="1:10" x14ac:dyDescent="0.2">
      <c r="A27" s="14" t="str">
        <f>IF(B5=1,"Published Federal Per Diem Rate For The Species Selected","Published Non-Federal Per Diem Rate For The Species Selected")</f>
        <v>Published Non-Federal Per Diem Rate For The Species Selected</v>
      </c>
      <c r="B27" s="35" t="str">
        <f>IF(B16="Select One","",IF(B5=1,VLOOKUP(B16,'Animal Per Diem Rates'!B5:E43,3,0),VLOOKUP(B16,'Animal Per Diem Rates'!B5:E43,4,0)))</f>
        <v/>
      </c>
      <c r="C27" s="27"/>
    </row>
    <row r="29" spans="1:10" ht="30.75" customHeight="1" x14ac:dyDescent="0.2">
      <c r="A29" s="60" t="str">
        <f>IF(B5=1,"Federal  (Pro-Rated) Per Diem Rates are applied ","Non-Federal (Pro-Rated) Per Diem Rates are applied ")</f>
        <v xml:space="preserve">Non-Federal (Pro-Rated) Per Diem Rates are applied </v>
      </c>
      <c r="B29" s="56" t="str">
        <f>IF(($C$8-$B$8)/364&gt;0,"Year 1","")</f>
        <v/>
      </c>
      <c r="C29" s="57" t="str">
        <f>IF(($C$8-$B$8)/364&gt;=1.1,"Year 2","")</f>
        <v/>
      </c>
      <c r="D29" s="58" t="str">
        <f>IF(($C$8-$B$8)/364&gt;=2.1,"Year 3","")</f>
        <v/>
      </c>
      <c r="E29" s="56" t="str">
        <f>IF(($C$8-$B$8)/364&gt;=3.1,"Year 4","")</f>
        <v/>
      </c>
      <c r="F29" s="57" t="str">
        <f>IF(($C$8-$B$8)/364&gt;=4.1,"Year 5","")</f>
        <v/>
      </c>
      <c r="G29" s="97" t="s">
        <v>64</v>
      </c>
    </row>
    <row r="30" spans="1:10" s="28" customFormat="1" x14ac:dyDescent="0.2">
      <c r="A30" s="59" t="s">
        <v>69</v>
      </c>
      <c r="B30" s="61" t="str">
        <f>B20</f>
        <v/>
      </c>
      <c r="C30" s="61" t="str">
        <f t="shared" ref="C30:F31" si="3">C20</f>
        <v/>
      </c>
      <c r="D30" s="61" t="str">
        <f t="shared" si="3"/>
        <v/>
      </c>
      <c r="E30" s="61" t="str">
        <f t="shared" si="3"/>
        <v/>
      </c>
      <c r="F30" s="61" t="str">
        <f t="shared" si="3"/>
        <v/>
      </c>
      <c r="G30" s="70"/>
    </row>
    <row r="31" spans="1:10" x14ac:dyDescent="0.2">
      <c r="A31" s="14" t="s">
        <v>67</v>
      </c>
      <c r="B31" s="62" t="str">
        <f>IF(B21="","",B21)</f>
        <v/>
      </c>
      <c r="C31" s="61" t="str">
        <f t="shared" si="3"/>
        <v/>
      </c>
      <c r="D31" s="61" t="str">
        <f t="shared" si="3"/>
        <v/>
      </c>
      <c r="E31" s="61" t="str">
        <f t="shared" si="3"/>
        <v/>
      </c>
      <c r="F31" s="61" t="str">
        <f t="shared" si="3"/>
        <v/>
      </c>
      <c r="G31" s="70"/>
    </row>
    <row r="32" spans="1:10" ht="13.5" thickBot="1" x14ac:dyDescent="0.25">
      <c r="A32" s="14" t="s">
        <v>70</v>
      </c>
      <c r="B32" s="71" t="str">
        <f>IFERROR(IF(B11+B12=B10,(B27/B10*B11+(B27*(1+$B$26))/B10*B12),(((B27*(1+$B$26))/B10*B12)+((B27*((1+$B$26)^2))/B10*B13))),"")</f>
        <v/>
      </c>
      <c r="C32" s="72" t="str">
        <f>IFERROR(IF(C29="","",B32*(1+$B$26)),"")</f>
        <v/>
      </c>
      <c r="D32" s="72" t="str">
        <f>IFERROR(IF(D29="","",C32*(1+$B$26)),"")</f>
        <v/>
      </c>
      <c r="E32" s="72" t="str">
        <f>IFERROR(IF(E29="","",D32*(1+$B$26)),"")</f>
        <v/>
      </c>
      <c r="F32" s="72" t="str">
        <f>IFERROR(IF(F29="","",E32*(1+$B$26)),"")</f>
        <v/>
      </c>
      <c r="G32" s="63"/>
    </row>
    <row r="33" spans="1:10" ht="13.5" thickTop="1" x14ac:dyDescent="0.2">
      <c r="A33" s="13" t="s">
        <v>68</v>
      </c>
      <c r="B33" s="73" t="str">
        <f t="shared" ref="B33:E33" si="4">IFERROR(ROUND(B30*B32*B31,0),"")</f>
        <v/>
      </c>
      <c r="C33" s="73" t="str">
        <f t="shared" si="4"/>
        <v/>
      </c>
      <c r="D33" s="73" t="str">
        <f t="shared" si="4"/>
        <v/>
      </c>
      <c r="E33" s="73" t="str">
        <f t="shared" si="4"/>
        <v/>
      </c>
      <c r="F33" s="73" t="str">
        <f>IFERROR(ROUND(F30*F32*F31,0),"")</f>
        <v/>
      </c>
      <c r="G33" s="73" t="str">
        <f>IF(SUM(B33:F33)=0,"",SUM(B33:F33))</f>
        <v/>
      </c>
    </row>
    <row r="35" spans="1:10" x14ac:dyDescent="0.2">
      <c r="B35" s="1"/>
      <c r="C35" s="2"/>
      <c r="D35" s="1"/>
      <c r="E35" s="3"/>
    </row>
    <row r="36" spans="1:10" x14ac:dyDescent="0.2">
      <c r="A36" s="143"/>
      <c r="B36" s="143"/>
      <c r="C36" s="143"/>
      <c r="D36" s="143"/>
      <c r="E36" s="143"/>
      <c r="F36" s="143"/>
      <c r="G36" s="143"/>
    </row>
    <row r="37" spans="1:10" ht="20.65" customHeight="1" x14ac:dyDescent="0.25">
      <c r="A37" s="144" t="s">
        <v>48</v>
      </c>
      <c r="B37" s="144"/>
      <c r="C37" s="144"/>
      <c r="D37" s="144"/>
      <c r="E37" s="144"/>
      <c r="F37" s="144"/>
      <c r="G37" s="144"/>
    </row>
    <row r="38" spans="1:10" ht="32.65" customHeight="1" x14ac:dyDescent="0.25">
      <c r="A38" s="138" t="s">
        <v>54</v>
      </c>
      <c r="B38" s="138"/>
      <c r="C38" s="138"/>
      <c r="D38" s="138"/>
      <c r="E38" s="138"/>
      <c r="F38" s="138"/>
      <c r="G38" s="138"/>
    </row>
    <row r="39" spans="1:10" ht="16.5" x14ac:dyDescent="0.25">
      <c r="A39" s="32" t="s">
        <v>43</v>
      </c>
      <c r="B39" s="33"/>
      <c r="C39" s="34"/>
      <c r="D39" s="34"/>
      <c r="E39" s="34"/>
      <c r="F39" s="34"/>
      <c r="G39" s="34"/>
    </row>
    <row r="40" spans="1:10" x14ac:dyDescent="0.2">
      <c r="B40" s="1"/>
    </row>
    <row r="41" spans="1:10" ht="30.4" customHeight="1" x14ac:dyDescent="0.2">
      <c r="A41" s="139" t="s">
        <v>61</v>
      </c>
      <c r="B41" s="139"/>
      <c r="C41" s="139"/>
      <c r="D41" s="139"/>
      <c r="E41" s="139"/>
      <c r="F41" s="45"/>
      <c r="G41" s="64"/>
    </row>
    <row r="42" spans="1:10" ht="15.6" customHeight="1" x14ac:dyDescent="0.2">
      <c r="A42" s="67"/>
      <c r="B42" s="67"/>
      <c r="C42" s="67"/>
      <c r="D42" s="67"/>
    </row>
    <row r="43" spans="1:10" ht="51.75" customHeight="1" x14ac:dyDescent="0.25">
      <c r="A43" s="47" t="s">
        <v>71</v>
      </c>
      <c r="B43" s="50" t="str">
        <f>IF(B29="","","Year 1 Subtotal" )</f>
        <v/>
      </c>
      <c r="C43" s="50" t="str">
        <f>IF(C29="","","Year 2 Subtotal" )</f>
        <v/>
      </c>
      <c r="D43" s="50" t="str">
        <f>IF(D29="","","Year 3 Subtotal" )</f>
        <v/>
      </c>
      <c r="E43" s="50" t="str">
        <f>IF(E29="","","Year 4 Subtotal" )</f>
        <v/>
      </c>
      <c r="F43" s="50" t="str">
        <f>IF(F29="","","Year 5 Subtotal" )</f>
        <v/>
      </c>
      <c r="G43" s="50" t="s">
        <v>73</v>
      </c>
    </row>
    <row r="44" spans="1:10" ht="15.6" customHeight="1" x14ac:dyDescent="0.2">
      <c r="A44" s="46"/>
      <c r="B44" s="81"/>
      <c r="C44" s="81" t="str">
        <f t="shared" ref="C44:C50" si="5">IFERROR(IF(OR($C$43="",B44=""),"",B44*(1+$B$26)),"")</f>
        <v/>
      </c>
      <c r="D44" s="81" t="str">
        <f t="shared" ref="D44:D50" si="6">IF(OR($D$43="",C44=""),"",C44*(1+$B$26))</f>
        <v/>
      </c>
      <c r="E44" s="81" t="str">
        <f t="shared" ref="E44:E50" si="7">IF(OR($E$43="",D44=""),"",D44*(1+$B$26))</f>
        <v/>
      </c>
      <c r="F44" s="81" t="str">
        <f t="shared" ref="F44:F50" si="8">IF(OR($F$43="",E44=""),"",E44*(1+$B$26))</f>
        <v/>
      </c>
      <c r="G44" s="78" t="str">
        <f>IF(SUM(B44:F44)=0,"",SUM(B44:F44))</f>
        <v/>
      </c>
      <c r="J44" s="14"/>
    </row>
    <row r="45" spans="1:10" ht="15.6" customHeight="1" x14ac:dyDescent="0.2">
      <c r="A45" s="46"/>
      <c r="B45" s="81"/>
      <c r="C45" s="81" t="str">
        <f t="shared" si="5"/>
        <v/>
      </c>
      <c r="D45" s="81" t="str">
        <f t="shared" si="6"/>
        <v/>
      </c>
      <c r="E45" s="81" t="str">
        <f t="shared" si="7"/>
        <v/>
      </c>
      <c r="F45" s="81" t="str">
        <f t="shared" si="8"/>
        <v/>
      </c>
      <c r="G45" s="78" t="str">
        <f>IF(SUM(B45:F45)=0,"",SUM(B45:F45))</f>
        <v/>
      </c>
    </row>
    <row r="46" spans="1:10" ht="15.6" customHeight="1" x14ac:dyDescent="0.2">
      <c r="A46" s="46"/>
      <c r="B46" s="81"/>
      <c r="C46" s="81" t="str">
        <f t="shared" si="5"/>
        <v/>
      </c>
      <c r="D46" s="81" t="str">
        <f t="shared" si="6"/>
        <v/>
      </c>
      <c r="E46" s="81" t="str">
        <f t="shared" si="7"/>
        <v/>
      </c>
      <c r="F46" s="81" t="str">
        <f t="shared" si="8"/>
        <v/>
      </c>
      <c r="G46" s="78" t="str">
        <f t="shared" ref="G46:G50" si="9">IF(SUM(B46:F46)=0,"",SUM(B46:F46))</f>
        <v/>
      </c>
    </row>
    <row r="47" spans="1:10" ht="15.6" customHeight="1" x14ac:dyDescent="0.2">
      <c r="A47" s="46"/>
      <c r="B47" s="81"/>
      <c r="C47" s="81" t="str">
        <f t="shared" si="5"/>
        <v/>
      </c>
      <c r="D47" s="81" t="str">
        <f t="shared" si="6"/>
        <v/>
      </c>
      <c r="E47" s="81" t="str">
        <f t="shared" si="7"/>
        <v/>
      </c>
      <c r="F47" s="81" t="str">
        <f t="shared" si="8"/>
        <v/>
      </c>
      <c r="G47" s="78" t="str">
        <f t="shared" si="9"/>
        <v/>
      </c>
    </row>
    <row r="48" spans="1:10" ht="15.6" customHeight="1" x14ac:dyDescent="0.2">
      <c r="A48" s="46"/>
      <c r="B48" s="81"/>
      <c r="C48" s="81" t="str">
        <f t="shared" si="5"/>
        <v/>
      </c>
      <c r="D48" s="81" t="str">
        <f t="shared" si="6"/>
        <v/>
      </c>
      <c r="E48" s="81" t="str">
        <f t="shared" si="7"/>
        <v/>
      </c>
      <c r="F48" s="81" t="str">
        <f t="shared" si="8"/>
        <v/>
      </c>
      <c r="G48" s="78" t="str">
        <f t="shared" si="9"/>
        <v/>
      </c>
    </row>
    <row r="49" spans="1:9" ht="15.6" customHeight="1" x14ac:dyDescent="0.2">
      <c r="A49" s="46"/>
      <c r="B49" s="81"/>
      <c r="C49" s="81" t="str">
        <f t="shared" si="5"/>
        <v/>
      </c>
      <c r="D49" s="81" t="str">
        <f t="shared" si="6"/>
        <v/>
      </c>
      <c r="E49" s="81" t="str">
        <f t="shared" si="7"/>
        <v/>
      </c>
      <c r="F49" s="81" t="str">
        <f t="shared" si="8"/>
        <v/>
      </c>
      <c r="G49" s="78" t="str">
        <f t="shared" si="9"/>
        <v/>
      </c>
    </row>
    <row r="50" spans="1:9" ht="15.6" customHeight="1" thickBot="1" x14ac:dyDescent="0.25">
      <c r="A50" s="49"/>
      <c r="B50" s="82"/>
      <c r="C50" s="82" t="str">
        <f t="shared" si="5"/>
        <v/>
      </c>
      <c r="D50" s="82" t="str">
        <f t="shared" si="6"/>
        <v/>
      </c>
      <c r="E50" s="82" t="str">
        <f t="shared" si="7"/>
        <v/>
      </c>
      <c r="F50" s="82" t="str">
        <f t="shared" si="8"/>
        <v/>
      </c>
      <c r="G50" s="79" t="str">
        <f t="shared" si="9"/>
        <v/>
      </c>
    </row>
    <row r="51" spans="1:9" ht="15.6" customHeight="1" thickTop="1" x14ac:dyDescent="0.2">
      <c r="A51" s="48" t="s">
        <v>62</v>
      </c>
      <c r="B51" s="83" t="str">
        <f t="shared" ref="B51:G51" si="10">IF(SUM(B44:B50)=0,"",SUM(B44:B50))</f>
        <v/>
      </c>
      <c r="C51" s="83" t="str">
        <f t="shared" si="10"/>
        <v/>
      </c>
      <c r="D51" s="83" t="str">
        <f t="shared" si="10"/>
        <v/>
      </c>
      <c r="E51" s="83" t="str">
        <f t="shared" si="10"/>
        <v/>
      </c>
      <c r="F51" s="83" t="str">
        <f t="shared" si="10"/>
        <v/>
      </c>
      <c r="G51" s="80" t="str">
        <f t="shared" si="10"/>
        <v/>
      </c>
      <c r="I51" s="51"/>
    </row>
    <row r="52" spans="1:9" ht="15.6" customHeight="1" x14ac:dyDescent="0.2">
      <c r="A52" s="67"/>
      <c r="B52" s="67"/>
      <c r="C52" s="67"/>
      <c r="D52" s="67"/>
    </row>
    <row r="53" spans="1:9" ht="30" customHeight="1" x14ac:dyDescent="0.25">
      <c r="A53" s="53" t="s">
        <v>63</v>
      </c>
      <c r="B53" s="54" t="str">
        <f>IF(B29="","","Total Year 1")</f>
        <v/>
      </c>
      <c r="C53" s="54" t="str">
        <f>IF(C29="","","Total Year 2")</f>
        <v/>
      </c>
      <c r="D53" s="54" t="str">
        <f>IF(D29="","","Total Year 3")</f>
        <v/>
      </c>
      <c r="E53" s="54" t="str">
        <f>IF(E29="","","Total Year 4")</f>
        <v/>
      </c>
      <c r="F53" s="54" t="str">
        <f>IF(F29="","","Total Year 5")</f>
        <v/>
      </c>
      <c r="G53" s="54" t="s">
        <v>74</v>
      </c>
    </row>
    <row r="54" spans="1:9" ht="31.9" customHeight="1" thickBot="1" x14ac:dyDescent="0.25">
      <c r="A54" s="52" t="s">
        <v>65</v>
      </c>
      <c r="B54" s="65" t="str">
        <f t="shared" ref="B54:G54" si="11">IF(SUM(B33,B51)=0,"",SUM(B33,B51))</f>
        <v/>
      </c>
      <c r="C54" s="65" t="str">
        <f t="shared" si="11"/>
        <v/>
      </c>
      <c r="D54" s="65" t="str">
        <f t="shared" si="11"/>
        <v/>
      </c>
      <c r="E54" s="65" t="str">
        <f t="shared" si="11"/>
        <v/>
      </c>
      <c r="F54" s="65" t="str">
        <f t="shared" si="11"/>
        <v/>
      </c>
      <c r="G54" s="65" t="str">
        <f t="shared" si="11"/>
        <v/>
      </c>
    </row>
    <row r="55" spans="1:9" ht="13.5" thickTop="1" x14ac:dyDescent="0.2">
      <c r="A55" s="137"/>
      <c r="B55" s="137"/>
      <c r="C55" s="137"/>
      <c r="D55" s="137"/>
      <c r="E55" s="137"/>
      <c r="F55" s="137"/>
      <c r="G55" s="137"/>
    </row>
  </sheetData>
  <mergeCells count="17">
    <mergeCell ref="A36:G36"/>
    <mergeCell ref="A37:G37"/>
    <mergeCell ref="A38:G38"/>
    <mergeCell ref="A41:E41"/>
    <mergeCell ref="A55:G55"/>
    <mergeCell ref="A24:G24"/>
    <mergeCell ref="A1:G1"/>
    <mergeCell ref="A2:G2"/>
    <mergeCell ref="B4:C4"/>
    <mergeCell ref="B9:C9"/>
    <mergeCell ref="B10:C10"/>
    <mergeCell ref="B11:C11"/>
    <mergeCell ref="B12:C12"/>
    <mergeCell ref="B13:C13"/>
    <mergeCell ref="B15:F15"/>
    <mergeCell ref="B16:F16"/>
    <mergeCell ref="A23:G23"/>
  </mergeCells>
  <hyperlinks>
    <hyperlink ref="A39" r:id="rId1"/>
  </hyperlinks>
  <pageMargins left="0.5" right="0.5" top="0.5" bottom="0.5" header="0.3" footer="0.3"/>
  <pageSetup paperSize="5" scale="91" orientation="landscape" r:id="rId2"/>
  <headerFooter alignWithMargins="0">
    <oddFooter>&amp;R&amp;9Form Updated 11/15/2017</oddFooter>
  </headerFooter>
  <rowBreaks count="1" manualBreakCount="1">
    <brk id="3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Option Button 1">
              <controlPr defaultSize="0" autoFill="0" autoLine="0" autoPict="0">
                <anchor moveWithCells="1">
                  <from>
                    <xdr:col>1</xdr:col>
                    <xdr:colOff>400050</xdr:colOff>
                    <xdr:row>4</xdr:row>
                    <xdr:rowOff>19050</xdr:rowOff>
                  </from>
                  <to>
                    <xdr:col>1</xdr:col>
                    <xdr:colOff>1028700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857250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'Animal Per Diem Rates'!$B$5:$B$43</xm:f>
          </x14:formula1>
          <xm:sqref>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4" zoomScaleNormal="84" workbookViewId="0">
      <selection sqref="A1:H1"/>
    </sheetView>
  </sheetViews>
  <sheetFormatPr defaultRowHeight="12.75" x14ac:dyDescent="0.2"/>
  <cols>
    <col min="1" max="1" width="16" customWidth="1"/>
    <col min="2" max="2" width="43" customWidth="1"/>
    <col min="3" max="8" width="15.7109375" customWidth="1"/>
  </cols>
  <sheetData>
    <row r="1" spans="1:15" ht="26.25" x14ac:dyDescent="0.4">
      <c r="A1" s="153" t="s">
        <v>102</v>
      </c>
      <c r="B1" s="153"/>
      <c r="C1" s="153"/>
      <c r="D1" s="153"/>
      <c r="E1" s="153"/>
      <c r="F1" s="153"/>
      <c r="G1" s="153"/>
      <c r="H1" s="153"/>
      <c r="I1" s="84"/>
      <c r="J1" s="84"/>
      <c r="K1" s="84"/>
      <c r="L1" s="84"/>
      <c r="M1" s="84"/>
      <c r="N1" s="84"/>
      <c r="O1" s="84"/>
    </row>
    <row r="2" spans="1:15" s="28" customFormat="1" ht="18" customHeight="1" thickBot="1" x14ac:dyDescent="0.45">
      <c r="A2" s="85"/>
      <c r="B2" s="85"/>
      <c r="C2" s="85"/>
      <c r="D2" s="85"/>
      <c r="E2" s="85"/>
      <c r="F2" s="85"/>
      <c r="G2" s="85"/>
      <c r="H2" s="85"/>
      <c r="I2" s="84"/>
      <c r="J2" s="84"/>
      <c r="K2" s="84"/>
      <c r="L2" s="84"/>
      <c r="M2" s="84"/>
      <c r="N2" s="84"/>
      <c r="O2" s="84"/>
    </row>
    <row r="3" spans="1:15" ht="16.5" customHeight="1" x14ac:dyDescent="0.25">
      <c r="A3" s="113"/>
      <c r="B3" s="114"/>
      <c r="C3" s="150" t="s">
        <v>86</v>
      </c>
      <c r="D3" s="150"/>
      <c r="E3" s="150"/>
      <c r="F3" s="150"/>
      <c r="G3" s="150"/>
      <c r="H3" s="151" t="s">
        <v>5</v>
      </c>
    </row>
    <row r="4" spans="1:15" ht="15.75" x14ac:dyDescent="0.25">
      <c r="A4" s="115"/>
      <c r="B4" s="116" t="s">
        <v>85</v>
      </c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52"/>
    </row>
    <row r="5" spans="1:15" ht="18" customHeight="1" x14ac:dyDescent="0.2">
      <c r="A5" s="118" t="s">
        <v>80</v>
      </c>
      <c r="B5" s="86" t="str">
        <f>IF('Species 1'!B16="Select One","",'Species 1'!B16)</f>
        <v/>
      </c>
      <c r="C5" s="87" t="str">
        <f>'Species 1'!B54</f>
        <v/>
      </c>
      <c r="D5" s="87" t="str">
        <f>'Species 1'!C54</f>
        <v/>
      </c>
      <c r="E5" s="87" t="str">
        <f>'Species 1'!D54</f>
        <v/>
      </c>
      <c r="F5" s="87" t="str">
        <f>'Species 1'!E54</f>
        <v/>
      </c>
      <c r="G5" s="88" t="str">
        <f>'Species 1'!F54</f>
        <v/>
      </c>
      <c r="H5" s="89">
        <f>SUM(C5:G5)</f>
        <v>0</v>
      </c>
    </row>
    <row r="6" spans="1:15" ht="18" customHeight="1" x14ac:dyDescent="0.2">
      <c r="A6" s="118" t="s">
        <v>81</v>
      </c>
      <c r="B6" s="86" t="str">
        <f>IF('Species 2'!B16="Select One","",'Species 2'!B16)</f>
        <v/>
      </c>
      <c r="C6" s="87" t="str">
        <f>'Species 2'!B54</f>
        <v/>
      </c>
      <c r="D6" s="87" t="str">
        <f>'Species 2'!C54</f>
        <v/>
      </c>
      <c r="E6" s="87" t="str">
        <f>'Species 2'!D54</f>
        <v/>
      </c>
      <c r="F6" s="87" t="str">
        <f>'Species 2'!E54</f>
        <v/>
      </c>
      <c r="G6" s="88" t="str">
        <f>'Species 2'!F54</f>
        <v/>
      </c>
      <c r="H6" s="89">
        <f t="shared" ref="H6:H10" si="0">SUM(C6:G6)</f>
        <v>0</v>
      </c>
    </row>
    <row r="7" spans="1:15" ht="18" customHeight="1" x14ac:dyDescent="0.2">
      <c r="A7" s="118" t="s">
        <v>82</v>
      </c>
      <c r="B7" s="86" t="str">
        <f>IF('Species 3'!B16="Select One","",'Species 3'!B16)</f>
        <v/>
      </c>
      <c r="C7" s="87" t="str">
        <f>'Species 3'!B54</f>
        <v/>
      </c>
      <c r="D7" s="87" t="str">
        <f>'Species 3'!C54</f>
        <v/>
      </c>
      <c r="E7" s="87" t="str">
        <f>'Species 3'!D54</f>
        <v/>
      </c>
      <c r="F7" s="87" t="str">
        <f>'Species 3'!E54</f>
        <v/>
      </c>
      <c r="G7" s="88" t="str">
        <f>'Species 3'!F54</f>
        <v/>
      </c>
      <c r="H7" s="89">
        <f t="shared" si="0"/>
        <v>0</v>
      </c>
    </row>
    <row r="8" spans="1:15" ht="18" customHeight="1" x14ac:dyDescent="0.2">
      <c r="A8" s="118" t="s">
        <v>83</v>
      </c>
      <c r="B8" s="86" t="str">
        <f>IF('Species 4'!B16="Select One","",'Species 4'!B16)</f>
        <v/>
      </c>
      <c r="C8" s="87" t="str">
        <f>'Species 4'!B54</f>
        <v/>
      </c>
      <c r="D8" s="87" t="str">
        <f>'Species 4'!C54</f>
        <v/>
      </c>
      <c r="E8" s="87" t="str">
        <f>'Species 4'!D54</f>
        <v/>
      </c>
      <c r="F8" s="87" t="str">
        <f>'Species 4'!E54</f>
        <v/>
      </c>
      <c r="G8" s="88" t="str">
        <f>'Species 4'!F54</f>
        <v/>
      </c>
      <c r="H8" s="89">
        <f t="shared" si="0"/>
        <v>0</v>
      </c>
    </row>
    <row r="9" spans="1:15" ht="18" customHeight="1" thickBot="1" x14ac:dyDescent="0.25">
      <c r="A9" s="118" t="s">
        <v>84</v>
      </c>
      <c r="B9" s="90" t="str">
        <f>IF('Species 5'!B16="Select One","",'Species 5'!B16)</f>
        <v/>
      </c>
      <c r="C9" s="91" t="str">
        <f>'Species 5'!B54</f>
        <v/>
      </c>
      <c r="D9" s="91" t="str">
        <f>'Species 5'!C54</f>
        <v/>
      </c>
      <c r="E9" s="91" t="str">
        <f>'Species 5'!D54</f>
        <v/>
      </c>
      <c r="F9" s="91" t="str">
        <f>'Species 5'!E54</f>
        <v/>
      </c>
      <c r="G9" s="92" t="str">
        <f>'Species 5'!F54</f>
        <v/>
      </c>
      <c r="H9" s="93">
        <f t="shared" si="0"/>
        <v>0</v>
      </c>
    </row>
    <row r="10" spans="1:15" ht="17.25" thickTop="1" thickBot="1" x14ac:dyDescent="0.3">
      <c r="A10" s="119"/>
      <c r="B10" s="94" t="s">
        <v>88</v>
      </c>
      <c r="C10" s="95">
        <f>SUM(C5:C9)</f>
        <v>0</v>
      </c>
      <c r="D10" s="95">
        <f t="shared" ref="D10:G10" si="1">SUM(D5:D9)</f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6">
        <f t="shared" si="0"/>
        <v>0</v>
      </c>
    </row>
  </sheetData>
  <mergeCells count="3">
    <mergeCell ref="C3:G3"/>
    <mergeCell ref="H3:H4"/>
    <mergeCell ref="A1:H1"/>
  </mergeCells>
  <pageMargins left="0.5" right="0.5" top="0.5" bottom="0.5" header="0.3" footer="0.3"/>
  <pageSetup paperSize="5" scale="91" orientation="landscape" r:id="rId1"/>
  <headerFooter>
    <oddFooter>&amp;R&amp;9Form Updated 11/15/2017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0"/>
  <sheetViews>
    <sheetView zoomScale="80" zoomScaleNormal="80" zoomScalePageLayoutView="80" workbookViewId="0">
      <selection sqref="A1:D1"/>
    </sheetView>
  </sheetViews>
  <sheetFormatPr defaultColWidth="8.7109375" defaultRowHeight="12.75" x14ac:dyDescent="0.2"/>
  <cols>
    <col min="1" max="1" width="12.7109375" style="4" customWidth="1"/>
    <col min="2" max="2" width="92" style="4" customWidth="1"/>
    <col min="3" max="3" width="23.7109375" style="4" customWidth="1"/>
    <col min="4" max="4" width="14" style="4" customWidth="1"/>
    <col min="5" max="5" width="15.140625" style="4" customWidth="1"/>
    <col min="6" max="8" width="8.7109375" style="4"/>
    <col min="9" max="9" width="20.7109375" style="4" bestFit="1" customWidth="1"/>
    <col min="10" max="16384" width="8.7109375" style="4"/>
  </cols>
  <sheetData>
    <row r="1" spans="1:9" ht="19.149999999999999" customHeight="1" x14ac:dyDescent="0.2">
      <c r="A1" s="154" t="s">
        <v>89</v>
      </c>
      <c r="B1" s="155"/>
      <c r="C1" s="155"/>
      <c r="D1" s="155"/>
      <c r="E1" s="100"/>
    </row>
    <row r="2" spans="1:9" ht="17.25" customHeight="1" x14ac:dyDescent="0.2">
      <c r="A2" s="156" t="s">
        <v>106</v>
      </c>
      <c r="B2" s="157"/>
      <c r="C2" s="157"/>
      <c r="D2" s="157"/>
      <c r="E2" s="101"/>
    </row>
    <row r="3" spans="1:9" ht="15" customHeight="1" x14ac:dyDescent="0.2">
      <c r="A3" s="156" t="s">
        <v>105</v>
      </c>
      <c r="B3" s="157"/>
      <c r="C3" s="157"/>
      <c r="D3" s="157"/>
      <c r="E3" s="101"/>
    </row>
    <row r="4" spans="1:9" ht="61.5" customHeight="1" x14ac:dyDescent="0.2">
      <c r="A4" s="102" t="s">
        <v>8</v>
      </c>
      <c r="B4" s="5" t="s">
        <v>9</v>
      </c>
      <c r="C4" s="5"/>
      <c r="D4" s="158" t="s">
        <v>107</v>
      </c>
      <c r="E4" s="159" t="s">
        <v>108</v>
      </c>
      <c r="F4" s="7"/>
    </row>
    <row r="5" spans="1:9" ht="18" customHeight="1" x14ac:dyDescent="0.2">
      <c r="A5" s="103"/>
      <c r="B5" s="74" t="s">
        <v>75</v>
      </c>
      <c r="C5" s="8"/>
      <c r="D5" s="9"/>
      <c r="E5" s="104"/>
      <c r="F5" s="7"/>
    </row>
    <row r="6" spans="1:9" ht="18" customHeight="1" x14ac:dyDescent="0.2">
      <c r="A6" s="130">
        <v>80</v>
      </c>
      <c r="B6" s="125" t="s">
        <v>10</v>
      </c>
      <c r="C6" s="125"/>
      <c r="D6" s="127">
        <v>3.94</v>
      </c>
      <c r="E6" s="131">
        <v>6.93</v>
      </c>
      <c r="F6" s="7"/>
      <c r="I6" s="122"/>
    </row>
    <row r="7" spans="1:9" ht="18" customHeight="1" x14ac:dyDescent="0.2">
      <c r="A7" s="130">
        <v>2</v>
      </c>
      <c r="B7" s="125" t="s">
        <v>11</v>
      </c>
      <c r="C7" s="125"/>
      <c r="D7" s="129" t="s">
        <v>103</v>
      </c>
      <c r="E7" s="132" t="s">
        <v>103</v>
      </c>
      <c r="F7" s="7"/>
      <c r="I7" s="122"/>
    </row>
    <row r="8" spans="1:9" ht="18" customHeight="1" x14ac:dyDescent="0.2">
      <c r="A8" s="130">
        <v>3</v>
      </c>
      <c r="B8" s="125" t="s">
        <v>12</v>
      </c>
      <c r="C8" s="125"/>
      <c r="D8" s="127">
        <v>55.572000000000003</v>
      </c>
      <c r="E8" s="131">
        <v>97.75</v>
      </c>
      <c r="F8" s="7"/>
      <c r="I8" s="122"/>
    </row>
    <row r="9" spans="1:9" ht="18" customHeight="1" x14ac:dyDescent="0.2">
      <c r="A9" s="130">
        <v>75</v>
      </c>
      <c r="B9" s="125" t="s">
        <v>13</v>
      </c>
      <c r="C9" s="125"/>
      <c r="D9" s="127">
        <v>1.024</v>
      </c>
      <c r="E9" s="131">
        <v>1.8</v>
      </c>
      <c r="F9" s="7"/>
      <c r="I9" s="122"/>
    </row>
    <row r="10" spans="1:9" ht="18" customHeight="1" x14ac:dyDescent="0.2">
      <c r="A10" s="130">
        <v>76</v>
      </c>
      <c r="B10" s="125" t="s">
        <v>14</v>
      </c>
      <c r="C10" s="125"/>
      <c r="D10" s="127">
        <v>1.024</v>
      </c>
      <c r="E10" s="131">
        <v>1.8</v>
      </c>
      <c r="F10" s="7"/>
      <c r="I10" s="122"/>
    </row>
    <row r="11" spans="1:9" ht="18" customHeight="1" x14ac:dyDescent="0.2">
      <c r="A11" s="130">
        <v>90</v>
      </c>
      <c r="B11" s="125" t="s">
        <v>15</v>
      </c>
      <c r="C11" s="125"/>
      <c r="D11" s="127">
        <v>14.696999999999999</v>
      </c>
      <c r="E11" s="131">
        <v>25.85</v>
      </c>
      <c r="F11" s="7"/>
      <c r="I11" s="122"/>
    </row>
    <row r="12" spans="1:9" ht="18" customHeight="1" x14ac:dyDescent="0.2">
      <c r="A12" s="130">
        <v>83</v>
      </c>
      <c r="B12" s="125" t="s">
        <v>92</v>
      </c>
      <c r="C12" s="125"/>
      <c r="D12" s="127">
        <v>4.0359999999999996</v>
      </c>
      <c r="E12" s="131">
        <v>7.1</v>
      </c>
      <c r="F12" s="7"/>
      <c r="I12" s="122"/>
    </row>
    <row r="13" spans="1:9" ht="18" customHeight="1" x14ac:dyDescent="0.2">
      <c r="A13" s="130">
        <v>69</v>
      </c>
      <c r="B13" s="125" t="s">
        <v>16</v>
      </c>
      <c r="C13" s="125"/>
      <c r="D13" s="127">
        <v>2.5760000000000001</v>
      </c>
      <c r="E13" s="131">
        <v>4.53</v>
      </c>
      <c r="F13" s="7"/>
      <c r="I13" s="122"/>
    </row>
    <row r="14" spans="1:9" ht="18" customHeight="1" x14ac:dyDescent="0.2">
      <c r="A14" s="130">
        <v>44</v>
      </c>
      <c r="B14" s="125" t="s">
        <v>17</v>
      </c>
      <c r="C14" s="125"/>
      <c r="D14" s="127">
        <v>2.3610000000000002</v>
      </c>
      <c r="E14" s="131">
        <v>4.1500000000000004</v>
      </c>
      <c r="F14" s="7"/>
      <c r="I14" s="122"/>
    </row>
    <row r="15" spans="1:9" ht="18" customHeight="1" x14ac:dyDescent="0.2">
      <c r="A15" s="130">
        <v>81</v>
      </c>
      <c r="B15" s="125" t="s">
        <v>18</v>
      </c>
      <c r="C15" s="125"/>
      <c r="D15" s="127">
        <v>2.5819999999999999</v>
      </c>
      <c r="E15" s="131">
        <v>4.54</v>
      </c>
      <c r="F15" s="7"/>
      <c r="I15" s="122"/>
    </row>
    <row r="16" spans="1:9" ht="18" customHeight="1" x14ac:dyDescent="0.2">
      <c r="A16" s="130">
        <v>8</v>
      </c>
      <c r="B16" s="125" t="s">
        <v>19</v>
      </c>
      <c r="C16" s="125"/>
      <c r="D16" s="127">
        <v>17.666</v>
      </c>
      <c r="E16" s="131">
        <v>31.07</v>
      </c>
      <c r="F16" s="7"/>
      <c r="I16" s="122"/>
    </row>
    <row r="17" spans="1:9" ht="18" customHeight="1" x14ac:dyDescent="0.2">
      <c r="A17" s="130">
        <v>55</v>
      </c>
      <c r="B17" s="125" t="s">
        <v>104</v>
      </c>
      <c r="C17" s="126" t="s">
        <v>44</v>
      </c>
      <c r="D17" s="127">
        <v>17.887</v>
      </c>
      <c r="E17" s="131">
        <v>31.46</v>
      </c>
      <c r="F17" s="7"/>
      <c r="I17" s="122"/>
    </row>
    <row r="18" spans="1:9" ht="18" customHeight="1" x14ac:dyDescent="0.2">
      <c r="A18" s="130">
        <v>9</v>
      </c>
      <c r="B18" s="125" t="s">
        <v>20</v>
      </c>
      <c r="C18" s="125"/>
      <c r="D18" s="127">
        <v>2.3610000000000002</v>
      </c>
      <c r="E18" s="131">
        <v>4.1500000000000004</v>
      </c>
      <c r="F18" s="7"/>
      <c r="I18" s="122"/>
    </row>
    <row r="19" spans="1:9" ht="18" customHeight="1" x14ac:dyDescent="0.2">
      <c r="A19" s="130">
        <v>49</v>
      </c>
      <c r="B19" s="125" t="s">
        <v>21</v>
      </c>
      <c r="C19" s="125"/>
      <c r="D19" s="127">
        <v>2.3610000000000002</v>
      </c>
      <c r="E19" s="131">
        <v>4.1500000000000004</v>
      </c>
      <c r="F19" s="7"/>
      <c r="I19" s="122"/>
    </row>
    <row r="20" spans="1:9" ht="18" customHeight="1" x14ac:dyDescent="0.2">
      <c r="A20" s="130">
        <v>87</v>
      </c>
      <c r="B20" s="125" t="s">
        <v>22</v>
      </c>
      <c r="C20" s="125"/>
      <c r="D20" s="127">
        <v>12.714</v>
      </c>
      <c r="E20" s="131">
        <v>22.36</v>
      </c>
      <c r="F20" s="7"/>
      <c r="G20" s="17"/>
      <c r="I20" s="122"/>
    </row>
    <row r="21" spans="1:9" ht="18" customHeight="1" x14ac:dyDescent="0.2">
      <c r="A21" s="130">
        <v>46</v>
      </c>
      <c r="B21" s="125" t="s">
        <v>23</v>
      </c>
      <c r="C21" s="125"/>
      <c r="D21" s="127">
        <v>31.977</v>
      </c>
      <c r="E21" s="131">
        <v>56.25</v>
      </c>
      <c r="F21" s="7"/>
      <c r="I21" s="122"/>
    </row>
    <row r="22" spans="1:9" ht="18" customHeight="1" x14ac:dyDescent="0.2">
      <c r="A22" s="130">
        <v>47</v>
      </c>
      <c r="B22" s="125" t="s">
        <v>24</v>
      </c>
      <c r="C22" s="125"/>
      <c r="D22" s="127">
        <v>31.977</v>
      </c>
      <c r="E22" s="131">
        <v>56.25</v>
      </c>
      <c r="F22" s="7"/>
      <c r="G22" s="120"/>
      <c r="I22" s="122"/>
    </row>
    <row r="23" spans="1:9" ht="18" customHeight="1" x14ac:dyDescent="0.2">
      <c r="A23" s="130">
        <v>54</v>
      </c>
      <c r="B23" s="125" t="s">
        <v>45</v>
      </c>
      <c r="C23" s="126" t="s">
        <v>44</v>
      </c>
      <c r="D23" s="127">
        <v>3.4969999999999999</v>
      </c>
      <c r="E23" s="131">
        <v>6.15</v>
      </c>
      <c r="F23" s="7"/>
      <c r="I23" s="122"/>
    </row>
    <row r="24" spans="1:9" ht="18" customHeight="1" x14ac:dyDescent="0.2">
      <c r="A24" s="130">
        <v>11</v>
      </c>
      <c r="B24" s="125" t="s">
        <v>25</v>
      </c>
      <c r="C24" s="125"/>
      <c r="D24" s="127">
        <v>3.2759999999999998</v>
      </c>
      <c r="E24" s="131">
        <v>5.76</v>
      </c>
      <c r="F24" s="7"/>
      <c r="I24" s="122"/>
    </row>
    <row r="25" spans="1:9" ht="18" customHeight="1" x14ac:dyDescent="0.2">
      <c r="A25" s="130">
        <v>43</v>
      </c>
      <c r="B25" s="125" t="s">
        <v>94</v>
      </c>
      <c r="C25" s="126" t="s">
        <v>44</v>
      </c>
      <c r="D25" s="128">
        <v>3.35</v>
      </c>
      <c r="E25" s="131">
        <v>5.89</v>
      </c>
      <c r="F25" s="7"/>
      <c r="I25" s="122"/>
    </row>
    <row r="26" spans="1:9" ht="18" customHeight="1" x14ac:dyDescent="0.2">
      <c r="A26" s="130">
        <v>36</v>
      </c>
      <c r="B26" s="125" t="s">
        <v>95</v>
      </c>
      <c r="C26" s="126" t="s">
        <v>44</v>
      </c>
      <c r="D26" s="127">
        <v>1.383</v>
      </c>
      <c r="E26" s="131">
        <v>2.4300000000000002</v>
      </c>
      <c r="F26" s="7"/>
      <c r="I26" s="122"/>
    </row>
    <row r="27" spans="1:9" ht="18" customHeight="1" x14ac:dyDescent="0.2">
      <c r="A27" s="130">
        <v>13</v>
      </c>
      <c r="B27" s="125" t="s">
        <v>26</v>
      </c>
      <c r="C27" s="125"/>
      <c r="D27" s="127">
        <v>1.0920000000000001</v>
      </c>
      <c r="E27" s="131">
        <v>1.92</v>
      </c>
      <c r="F27" s="7"/>
      <c r="I27" s="122"/>
    </row>
    <row r="28" spans="1:9" ht="18" customHeight="1" x14ac:dyDescent="0.2">
      <c r="A28" s="130">
        <v>34</v>
      </c>
      <c r="B28" s="125" t="s">
        <v>96</v>
      </c>
      <c r="C28" s="126" t="s">
        <v>44</v>
      </c>
      <c r="D28" s="127">
        <v>1.1619999999999999</v>
      </c>
      <c r="E28" s="131">
        <v>2.04</v>
      </c>
      <c r="F28" s="7"/>
      <c r="I28" s="122"/>
    </row>
    <row r="29" spans="1:9" ht="18" customHeight="1" x14ac:dyDescent="0.2">
      <c r="A29" s="130">
        <v>35</v>
      </c>
      <c r="B29" s="125" t="s">
        <v>97</v>
      </c>
      <c r="C29" s="126" t="s">
        <v>44</v>
      </c>
      <c r="D29" s="127">
        <v>1.3129999999999999</v>
      </c>
      <c r="E29" s="131">
        <v>2.31</v>
      </c>
      <c r="F29" s="7"/>
      <c r="G29" s="120"/>
      <c r="I29" s="122"/>
    </row>
    <row r="30" spans="1:9" ht="18" customHeight="1" x14ac:dyDescent="0.2">
      <c r="A30" s="130">
        <v>25</v>
      </c>
      <c r="B30" s="125" t="s">
        <v>27</v>
      </c>
      <c r="C30" s="125"/>
      <c r="D30" s="127">
        <v>111.14400000000001</v>
      </c>
      <c r="E30" s="131">
        <v>195.5</v>
      </c>
      <c r="F30" s="7"/>
      <c r="I30" s="122"/>
    </row>
    <row r="31" spans="1:9" ht="18" customHeight="1" x14ac:dyDescent="0.2">
      <c r="A31" s="130">
        <v>19</v>
      </c>
      <c r="B31" s="125" t="s">
        <v>28</v>
      </c>
      <c r="C31" s="125"/>
      <c r="D31" s="127">
        <v>55.572000000000003</v>
      </c>
      <c r="E31" s="131">
        <v>97.75</v>
      </c>
      <c r="F31" s="7"/>
      <c r="G31" s="17"/>
      <c r="I31" s="122"/>
    </row>
    <row r="32" spans="1:9" ht="18" customHeight="1" x14ac:dyDescent="0.2">
      <c r="A32" s="130">
        <v>15</v>
      </c>
      <c r="B32" s="125" t="s">
        <v>29</v>
      </c>
      <c r="C32" s="125"/>
      <c r="D32" s="127">
        <v>18.419</v>
      </c>
      <c r="E32" s="131">
        <v>32.4</v>
      </c>
      <c r="F32" s="7"/>
      <c r="G32" s="17"/>
      <c r="I32" s="122"/>
    </row>
    <row r="33" spans="1:9" ht="18" customHeight="1" x14ac:dyDescent="0.2">
      <c r="A33" s="130">
        <v>16</v>
      </c>
      <c r="B33" s="125" t="s">
        <v>30</v>
      </c>
      <c r="C33" s="125"/>
      <c r="D33" s="127">
        <v>2.3610000000000002</v>
      </c>
      <c r="E33" s="131">
        <v>4.1500000000000004</v>
      </c>
      <c r="F33" s="7"/>
      <c r="I33" s="122"/>
    </row>
    <row r="34" spans="1:9" ht="18" customHeight="1" x14ac:dyDescent="0.2">
      <c r="A34" s="130">
        <v>38</v>
      </c>
      <c r="B34" s="125" t="s">
        <v>98</v>
      </c>
      <c r="C34" s="126" t="s">
        <v>44</v>
      </c>
      <c r="D34" s="127">
        <v>2.431</v>
      </c>
      <c r="E34" s="131">
        <v>4.28</v>
      </c>
      <c r="F34" s="7"/>
      <c r="G34" s="17"/>
      <c r="I34" s="122"/>
    </row>
    <row r="35" spans="1:9" ht="18" customHeight="1" x14ac:dyDescent="0.2">
      <c r="A35" s="130">
        <v>40</v>
      </c>
      <c r="B35" s="125" t="s">
        <v>99</v>
      </c>
      <c r="C35" s="126" t="s">
        <v>44</v>
      </c>
      <c r="D35" s="127">
        <v>2.5819999999999999</v>
      </c>
      <c r="E35" s="131">
        <v>4.54</v>
      </c>
      <c r="F35" s="7"/>
      <c r="G35" s="121"/>
      <c r="I35" s="122"/>
    </row>
    <row r="36" spans="1:9" ht="18" customHeight="1" x14ac:dyDescent="0.2">
      <c r="A36" s="130">
        <v>71</v>
      </c>
      <c r="B36" s="125" t="s">
        <v>100</v>
      </c>
      <c r="C36" s="126" t="s">
        <v>44</v>
      </c>
      <c r="D36" s="127">
        <v>2.6520000000000001</v>
      </c>
      <c r="E36" s="131">
        <v>4.66</v>
      </c>
      <c r="F36" s="7"/>
      <c r="I36" s="122"/>
    </row>
    <row r="37" spans="1:9" ht="18" customHeight="1" x14ac:dyDescent="0.2">
      <c r="A37" s="130">
        <v>89</v>
      </c>
      <c r="B37" s="125" t="s">
        <v>31</v>
      </c>
      <c r="C37" s="125"/>
      <c r="D37" s="127">
        <v>2.9180000000000001</v>
      </c>
      <c r="E37" s="131">
        <v>5.13</v>
      </c>
      <c r="F37" s="7"/>
      <c r="I37" s="122"/>
    </row>
    <row r="38" spans="1:9" ht="18" customHeight="1" x14ac:dyDescent="0.2">
      <c r="A38" s="130">
        <v>100</v>
      </c>
      <c r="B38" s="125" t="s">
        <v>32</v>
      </c>
      <c r="C38" s="125"/>
      <c r="D38" s="127">
        <v>4.8280000000000003</v>
      </c>
      <c r="E38" s="131">
        <v>8.49</v>
      </c>
      <c r="F38" s="7"/>
      <c r="I38" s="122"/>
    </row>
    <row r="39" spans="1:9" ht="18" customHeight="1" x14ac:dyDescent="0.2">
      <c r="A39" s="130">
        <v>18</v>
      </c>
      <c r="B39" s="125" t="s">
        <v>33</v>
      </c>
      <c r="C39" s="125"/>
      <c r="D39" s="127">
        <v>76.253</v>
      </c>
      <c r="E39" s="131">
        <v>134.13</v>
      </c>
      <c r="F39" s="7"/>
      <c r="I39" s="122"/>
    </row>
    <row r="40" spans="1:9" ht="18" customHeight="1" x14ac:dyDescent="0.2">
      <c r="A40" s="130">
        <v>24</v>
      </c>
      <c r="B40" s="125" t="s">
        <v>34</v>
      </c>
      <c r="C40" s="125"/>
      <c r="D40" s="127">
        <v>76.253</v>
      </c>
      <c r="E40" s="131">
        <v>134.13</v>
      </c>
      <c r="F40" s="7"/>
      <c r="I40" s="122"/>
    </row>
    <row r="41" spans="1:9" ht="18" customHeight="1" x14ac:dyDescent="0.2">
      <c r="A41" s="130">
        <v>1</v>
      </c>
      <c r="B41" s="125" t="s">
        <v>35</v>
      </c>
      <c r="C41" s="125"/>
      <c r="D41" s="127">
        <v>9.2110000000000003</v>
      </c>
      <c r="E41" s="131">
        <v>16.2</v>
      </c>
      <c r="F41" s="7"/>
      <c r="I41" s="122"/>
    </row>
    <row r="42" spans="1:9" ht="18" customHeight="1" x14ac:dyDescent="0.2">
      <c r="A42" s="130">
        <v>20</v>
      </c>
      <c r="B42" s="125" t="s">
        <v>36</v>
      </c>
      <c r="C42" s="125"/>
      <c r="D42" s="127">
        <v>25.064</v>
      </c>
      <c r="E42" s="131">
        <v>44.09</v>
      </c>
      <c r="F42" s="7"/>
      <c r="G42" s="17"/>
      <c r="I42" s="122"/>
    </row>
    <row r="43" spans="1:9" ht="18" customHeight="1" x14ac:dyDescent="0.2">
      <c r="A43" s="103">
        <v>91</v>
      </c>
      <c r="B43" s="8" t="s">
        <v>93</v>
      </c>
      <c r="C43" s="8"/>
      <c r="D43" s="98">
        <v>2.3610000000000002</v>
      </c>
      <c r="E43" s="133">
        <v>4.1500000000000004</v>
      </c>
      <c r="F43" s="7"/>
      <c r="I43" s="122"/>
    </row>
    <row r="44" spans="1:9" ht="18" customHeight="1" x14ac:dyDescent="0.2">
      <c r="A44" s="105"/>
      <c r="B44" s="10" t="s">
        <v>37</v>
      </c>
      <c r="C44" s="10"/>
      <c r="D44" s="123" t="s">
        <v>38</v>
      </c>
      <c r="E44" s="124" t="s">
        <v>38</v>
      </c>
      <c r="F44" s="7"/>
      <c r="I44" s="122"/>
    </row>
    <row r="45" spans="1:9" ht="11.65" customHeight="1" x14ac:dyDescent="0.2">
      <c r="A45" s="105"/>
      <c r="B45" s="6"/>
      <c r="C45" s="6"/>
      <c r="D45" s="6"/>
      <c r="E45" s="106"/>
      <c r="F45" s="7"/>
    </row>
    <row r="46" spans="1:9" ht="17.649999999999999" customHeight="1" x14ac:dyDescent="0.2">
      <c r="A46" s="107"/>
      <c r="B46" s="99" t="s">
        <v>90</v>
      </c>
      <c r="C46" s="99"/>
      <c r="D46" s="99"/>
      <c r="E46" s="108"/>
      <c r="F46" s="7"/>
    </row>
    <row r="47" spans="1:9" ht="17.649999999999999" customHeight="1" x14ac:dyDescent="0.2">
      <c r="A47" s="105"/>
      <c r="B47" s="8" t="s">
        <v>39</v>
      </c>
      <c r="C47" s="8"/>
      <c r="D47" s="6"/>
      <c r="E47" s="106"/>
      <c r="F47" s="7"/>
    </row>
    <row r="48" spans="1:9" ht="17.649999999999999" customHeight="1" x14ac:dyDescent="0.2">
      <c r="A48" s="105"/>
      <c r="B48" s="8" t="s">
        <v>40</v>
      </c>
      <c r="C48" s="8"/>
      <c r="D48" s="9">
        <v>0.55700000000000005</v>
      </c>
      <c r="E48" s="106"/>
      <c r="F48" s="7"/>
    </row>
    <row r="49" spans="1:6" ht="17.649999999999999" customHeight="1" x14ac:dyDescent="0.2">
      <c r="A49" s="105"/>
      <c r="B49" s="8" t="s">
        <v>41</v>
      </c>
      <c r="C49" s="8"/>
      <c r="D49" s="9">
        <v>7.0000000000000007E-2</v>
      </c>
      <c r="E49" s="106"/>
      <c r="F49" s="7"/>
    </row>
    <row r="50" spans="1:6" ht="17.649999999999999" customHeight="1" thickBot="1" x14ac:dyDescent="0.25">
      <c r="A50" s="109"/>
      <c r="B50" s="110" t="s">
        <v>42</v>
      </c>
      <c r="C50" s="110"/>
      <c r="D50" s="111">
        <v>0.221</v>
      </c>
      <c r="E50" s="112"/>
      <c r="F50" s="7"/>
    </row>
  </sheetData>
  <mergeCells count="3">
    <mergeCell ref="A1:D1"/>
    <mergeCell ref="A2:D2"/>
    <mergeCell ref="A3:D3"/>
  </mergeCells>
  <pageMargins left="0.5" right="0.5" top="0.5" bottom="0.5" header="0.3" footer="0.3"/>
  <pageSetup paperSize="5" scale="61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Species 1</vt:lpstr>
      <vt:lpstr>Species 2</vt:lpstr>
      <vt:lpstr>Species 3</vt:lpstr>
      <vt:lpstr>Species 4</vt:lpstr>
      <vt:lpstr>Species 5</vt:lpstr>
      <vt:lpstr>Composite</vt:lpstr>
      <vt:lpstr>Animal Per Diem Rates</vt:lpstr>
      <vt:lpstr>'Species 4'!Print_Area</vt:lpstr>
      <vt:lpstr>'Species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lmurtagh</dc:creator>
  <cp:lastModifiedBy>Windows User</cp:lastModifiedBy>
  <cp:lastPrinted>2017-11-16T00:08:50Z</cp:lastPrinted>
  <dcterms:created xsi:type="dcterms:W3CDTF">2006-02-01T01:01:45Z</dcterms:created>
  <dcterms:modified xsi:type="dcterms:W3CDTF">2017-11-16T00:59:16Z</dcterms:modified>
</cp:coreProperties>
</file>