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820" yWindow="135" windowWidth="11340" windowHeight="8835"/>
  </bookViews>
  <sheets>
    <sheet name="Sheet2" sheetId="2" r:id="rId1"/>
    <sheet name="Sheet3" sheetId="3" r:id="rId2"/>
  </sheets>
  <definedNames>
    <definedName name="_xlnm.Print_Area" localSheetId="0">Sheet2!$A$1:$Q$54</definedName>
  </definedNames>
  <calcPr calcId="145621" concurrentCalc="0"/>
</workbook>
</file>

<file path=xl/calcChain.xml><?xml version="1.0" encoding="utf-8"?>
<calcChain xmlns="http://schemas.openxmlformats.org/spreadsheetml/2006/main">
  <c r="G33" i="2" l="1"/>
  <c r="O40" i="2"/>
  <c r="O41" i="2"/>
  <c r="O42" i="2"/>
  <c r="O43" i="2"/>
  <c r="O44" i="2"/>
  <c r="O45" i="2"/>
  <c r="O46" i="2"/>
  <c r="O47" i="2"/>
  <c r="O48" i="2"/>
  <c r="O49" i="2"/>
  <c r="O50" i="2"/>
  <c r="O51" i="2"/>
  <c r="M52" i="2"/>
  <c r="Q52" i="2"/>
  <c r="P52" i="2"/>
  <c r="O52" i="2"/>
  <c r="N52" i="2"/>
  <c r="M51" i="2"/>
  <c r="Q51" i="2"/>
  <c r="P51" i="2"/>
  <c r="N51" i="2"/>
  <c r="M50" i="2"/>
  <c r="Q50" i="2"/>
  <c r="P50" i="2"/>
  <c r="N50" i="2"/>
  <c r="M49" i="2"/>
  <c r="Q49" i="2"/>
  <c r="P49" i="2"/>
  <c r="N49" i="2"/>
  <c r="M48" i="2"/>
  <c r="Q48" i="2"/>
  <c r="P48" i="2"/>
  <c r="N48" i="2"/>
  <c r="M47" i="2"/>
  <c r="Q47" i="2"/>
  <c r="P47" i="2"/>
  <c r="N47" i="2"/>
  <c r="M46" i="2"/>
  <c r="Q46" i="2"/>
  <c r="P46" i="2"/>
  <c r="N46" i="2"/>
  <c r="M45" i="2"/>
  <c r="Q45" i="2"/>
  <c r="P45" i="2"/>
  <c r="N45" i="2"/>
  <c r="M44" i="2"/>
  <c r="Q44" i="2"/>
  <c r="P44" i="2"/>
  <c r="N44" i="2"/>
  <c r="M43" i="2"/>
  <c r="Q43" i="2"/>
  <c r="P43" i="2"/>
  <c r="N43" i="2"/>
  <c r="M42" i="2"/>
  <c r="Q42" i="2"/>
  <c r="P42" i="2"/>
  <c r="N42" i="2"/>
  <c r="M41" i="2"/>
  <c r="Q41" i="2"/>
  <c r="P41" i="2"/>
  <c r="N41" i="2"/>
  <c r="O39" i="2"/>
  <c r="M40" i="2"/>
  <c r="Q40" i="2"/>
  <c r="P40" i="2"/>
  <c r="N40" i="2"/>
  <c r="O38" i="2"/>
  <c r="M39" i="2"/>
  <c r="Q39" i="2"/>
  <c r="P39" i="2"/>
  <c r="N39" i="2"/>
  <c r="M38" i="2"/>
  <c r="Q38" i="2"/>
  <c r="O37" i="2"/>
  <c r="P38" i="2"/>
  <c r="N38" i="2"/>
  <c r="P37" i="2"/>
  <c r="I40" i="2"/>
  <c r="I41" i="2"/>
  <c r="I42" i="2"/>
  <c r="I43" i="2"/>
  <c r="I44" i="2"/>
  <c r="I45" i="2"/>
  <c r="I46" i="2"/>
  <c r="I47" i="2"/>
  <c r="I48" i="2"/>
  <c r="I49" i="2"/>
  <c r="I50" i="2"/>
  <c r="I51" i="2"/>
  <c r="G52" i="2"/>
  <c r="K52" i="2"/>
  <c r="J52" i="2"/>
  <c r="I52" i="2"/>
  <c r="H52" i="2"/>
  <c r="G51" i="2"/>
  <c r="K51" i="2"/>
  <c r="J51" i="2"/>
  <c r="H51" i="2"/>
  <c r="G50" i="2"/>
  <c r="K50" i="2"/>
  <c r="J50" i="2"/>
  <c r="H50" i="2"/>
  <c r="G49" i="2"/>
  <c r="K49" i="2"/>
  <c r="J49" i="2"/>
  <c r="H49" i="2"/>
  <c r="G48" i="2"/>
  <c r="K48" i="2"/>
  <c r="J48" i="2"/>
  <c r="H48" i="2"/>
  <c r="G47" i="2"/>
  <c r="K47" i="2"/>
  <c r="J47" i="2"/>
  <c r="H47" i="2"/>
  <c r="G46" i="2"/>
  <c r="K46" i="2"/>
  <c r="J46" i="2"/>
  <c r="H46" i="2"/>
  <c r="G45" i="2"/>
  <c r="K45" i="2"/>
  <c r="J45" i="2"/>
  <c r="H45" i="2"/>
  <c r="G44" i="2"/>
  <c r="K44" i="2"/>
  <c r="J44" i="2"/>
  <c r="H44" i="2"/>
  <c r="G43" i="2"/>
  <c r="K43" i="2"/>
  <c r="J43" i="2"/>
  <c r="H43" i="2"/>
  <c r="G42" i="2"/>
  <c r="K42" i="2"/>
  <c r="J42" i="2"/>
  <c r="H42" i="2"/>
  <c r="G41" i="2"/>
  <c r="K41" i="2"/>
  <c r="J41" i="2"/>
  <c r="H41" i="2"/>
  <c r="I39" i="2"/>
  <c r="G40" i="2"/>
  <c r="K40" i="2"/>
  <c r="J40" i="2"/>
  <c r="H40" i="2"/>
  <c r="I38" i="2"/>
  <c r="G39" i="2"/>
  <c r="K39" i="2"/>
  <c r="J39" i="2"/>
  <c r="H39" i="2"/>
  <c r="G38" i="2"/>
  <c r="K38" i="2"/>
  <c r="I37" i="2"/>
  <c r="J38" i="2"/>
  <c r="H38" i="2"/>
  <c r="J37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M33" i="2"/>
  <c r="C40" i="2"/>
  <c r="C41" i="2"/>
  <c r="C42" i="2"/>
  <c r="C43" i="2"/>
  <c r="C44" i="2"/>
  <c r="C45" i="2"/>
  <c r="C46" i="2"/>
  <c r="C47" i="2"/>
  <c r="C48" i="2"/>
  <c r="C49" i="2"/>
  <c r="C50" i="2"/>
  <c r="C51" i="2"/>
  <c r="A52" i="2"/>
  <c r="E52" i="2"/>
  <c r="A51" i="2"/>
  <c r="E51" i="2"/>
  <c r="A50" i="2"/>
  <c r="E50" i="2"/>
  <c r="A49" i="2"/>
  <c r="E49" i="2"/>
  <c r="A48" i="2"/>
  <c r="E48" i="2"/>
  <c r="A47" i="2"/>
  <c r="E47" i="2"/>
  <c r="A46" i="2"/>
  <c r="E46" i="2"/>
  <c r="A45" i="2"/>
  <c r="E45" i="2"/>
  <c r="A44" i="2"/>
  <c r="E44" i="2"/>
  <c r="A43" i="2"/>
  <c r="E43" i="2"/>
  <c r="A42" i="2"/>
  <c r="E42" i="2"/>
  <c r="A41" i="2"/>
  <c r="E41" i="2"/>
  <c r="C39" i="2"/>
  <c r="A40" i="2"/>
  <c r="E40" i="2"/>
  <c r="C38" i="2"/>
  <c r="A39" i="2"/>
  <c r="E39" i="2"/>
  <c r="E38" i="2"/>
  <c r="C52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C37" i="2"/>
  <c r="B38" i="2"/>
  <c r="B43" i="2"/>
  <c r="Q33" i="2"/>
  <c r="K33" i="2"/>
  <c r="D37" i="2"/>
  <c r="G17" i="2"/>
  <c r="M17" i="2"/>
  <c r="G28" i="2"/>
  <c r="G27" i="2"/>
  <c r="G26" i="2"/>
  <c r="G25" i="2"/>
  <c r="G24" i="2"/>
  <c r="G23" i="2"/>
  <c r="G22" i="2"/>
  <c r="G21" i="2"/>
  <c r="G20" i="2"/>
  <c r="G19" i="2"/>
  <c r="A38" i="2"/>
  <c r="A28" i="2"/>
  <c r="A27" i="2"/>
  <c r="A26" i="2"/>
  <c r="A25" i="2"/>
  <c r="A24" i="2"/>
  <c r="A23" i="2"/>
  <c r="A22" i="2"/>
  <c r="A21" i="2"/>
  <c r="A20" i="2"/>
  <c r="A19" i="2"/>
  <c r="M28" i="2"/>
  <c r="M27" i="2"/>
  <c r="M26" i="2"/>
  <c r="M25" i="2"/>
  <c r="M24" i="2"/>
  <c r="M23" i="2"/>
  <c r="M22" i="2"/>
  <c r="M21" i="2"/>
  <c r="M20" i="2"/>
  <c r="M19" i="2"/>
</calcChain>
</file>

<file path=xl/sharedStrings.xml><?xml version="1.0" encoding="utf-8"?>
<sst xmlns="http://schemas.openxmlformats.org/spreadsheetml/2006/main" count="109" uniqueCount="59">
  <si>
    <t>Diabetes Educator Line: (650) 498-7353</t>
  </si>
  <si>
    <t>Packard Pediatric Diabetes Center</t>
  </si>
  <si>
    <t>NPH:</t>
  </si>
  <si>
    <t>Lantus:</t>
  </si>
  <si>
    <t>Correction</t>
  </si>
  <si>
    <t xml:space="preserve"> My BG is between</t>
  </si>
  <si>
    <t>no extra</t>
  </si>
  <si>
    <t>=</t>
  </si>
  <si>
    <t>Breakfast</t>
  </si>
  <si>
    <t>Dinner</t>
  </si>
  <si>
    <t>Grams of Carbs</t>
  </si>
  <si>
    <t>Insulin</t>
  </si>
  <si>
    <t>Target BG:</t>
  </si>
  <si>
    <t>Instructions for use of form</t>
  </si>
  <si>
    <t>You must first select "save as" and save form under a different name (use the name of the patient)</t>
  </si>
  <si>
    <t>You will need to add patient's name and insulin information in each area in red</t>
  </si>
  <si>
    <t xml:space="preserve">Correction has to be how much 1 unit of fast acting insulin lowers the BG. </t>
  </si>
  <si>
    <t xml:space="preserve">For example, 1/2 unit of humalog lowering the BG 50, you would input the correction of 100 </t>
  </si>
  <si>
    <t>Also need to include target BG for that time.</t>
  </si>
  <si>
    <t xml:space="preserve">There are two forms, High dose scale, which increases in increments of 1 unit, and low dose, which increases in increments of 1/2 units </t>
  </si>
  <si>
    <t>Carb to insulin ratio is how many grams of carbs are covered by 1 unit of insulin.</t>
  </si>
  <si>
    <t>Meal plan is included if you would like the patient to have a certain amount of carbs at each meal time.</t>
  </si>
  <si>
    <t>There are two lines at the bottom of the forms that you can type in additional notes</t>
  </si>
  <si>
    <t>In the bottom right corner of the form, there is the date in which the form was printed.</t>
  </si>
  <si>
    <t>Humalog</t>
  </si>
  <si>
    <t>subtract 1H</t>
  </si>
  <si>
    <t>Insert patient name here</t>
  </si>
  <si>
    <t>Insulin Scale for:</t>
  </si>
  <si>
    <t>Correction insulin</t>
  </si>
  <si>
    <t>Standard Insulin Dose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</si>
  <si>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</si>
  <si>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</si>
  <si>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</si>
  <si>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</si>
  <si>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</si>
  <si>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</si>
  <si>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</si>
  <si>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</si>
  <si>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</si>
  <si>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</si>
  <si>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Breakfast Carb Ratio:</t>
  </si>
  <si>
    <t>Lunch Carb Ratio:</t>
  </si>
  <si>
    <t>Dinner Carb Ratio:</t>
  </si>
  <si>
    <t>Insulin to Carbohydrate Ratio</t>
  </si>
  <si>
    <t>Lunch</t>
  </si>
  <si>
    <r>
      <t>·</t>
    </r>
    <r>
      <rPr>
        <b/>
        <sz val="12"/>
        <rFont val="Arial"/>
        <family val="2"/>
      </rPr>
      <t xml:space="preserve"> Carb Ratio</t>
    </r>
    <r>
      <rPr>
        <sz val="12"/>
        <rFont val="Arial"/>
        <family val="2"/>
      </rPr>
      <t>= Amount of grams of carbs covered by 1 unit of Humalog</t>
    </r>
  </si>
  <si>
    <t>Total Humalog insulin dose= insulin for carbs + correction insulin</t>
  </si>
  <si>
    <t>Lucile Salter Packard Children’s Hospital</t>
  </si>
  <si>
    <t>STANFORD UNIVERSITY MEDICAL CENTER</t>
  </si>
  <si>
    <t>Medical Record Number</t>
  </si>
  <si>
    <t>725 Welch Road     Palo Alto, CA   94304</t>
  </si>
  <si>
    <t>Patient Name</t>
  </si>
  <si>
    <t xml:space="preserve">Addressograph or Label </t>
  </si>
  <si>
    <t>CLINIC VISITS  · INSULIN DOSES SCALE (HIGH DOSE)</t>
  </si>
  <si>
    <t>to</t>
  </si>
  <si>
    <t>If correcting at bedtime, give only half of usual dinner correction and re-test in 2 hours</t>
  </si>
  <si>
    <t xml:space="preserve"> Less than 70= treat with 15g sugar</t>
  </si>
  <si>
    <r>
      <t xml:space="preserve">· </t>
    </r>
    <r>
      <rPr>
        <b/>
        <sz val="12"/>
        <rFont val="Arial"/>
        <family val="2"/>
      </rPr>
      <t>Do not use correction scale below if your last shot was less than 3 hours ago</t>
    </r>
  </si>
  <si>
    <t>High dose version: 2-14-2013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</si>
</sst>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Symbol"/>
      <family val="1"/>
    </font>
    <font>
      <b/>
      <sz val="14"/>
      <name val="Arial"/>
      <family val="2"/>
    </font>
    <font>
      <sz val="8"/>
      <name val="Arial"/>
      <family val="2"/>
    </font>
    <font>
      <sz val="6"/>
      <color indexed="8"/>
      <name val="Times New Roman"/>
      <family val="1"/>
    </font>
    <font>
      <sz val="6"/>
      <name val="Arial"/>
      <family val="2"/>
    </font>
    <font>
      <sz val="8"/>
      <color indexed="8"/>
      <name val="Arial"/>
      <family val="2"/>
    </font>
    <font>
      <sz val="30"/>
      <color indexed="8"/>
      <name val="Calibri"/>
      <family val="2"/>
    </font>
    <font>
      <sz val="7"/>
      <color indexed="8"/>
      <name val="Times New Roman"/>
      <family val="1"/>
    </font>
    <font>
      <sz val="48"/>
      <color indexed="8"/>
      <name val="BC C39 3 to 1 HD Medium"/>
      <family val="2"/>
    </font>
    <font>
      <b/>
      <u/>
      <sz val="11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left"/>
    </xf>
    <xf numFmtId="0" fontId="8" fillId="2" borderId="0" xfId="0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4" xfId="0" applyFont="1" applyBorder="1"/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7" fillId="2" borderId="0" xfId="0" applyFont="1" applyFill="1" applyBorder="1"/>
    <xf numFmtId="0" fontId="5" fillId="0" borderId="0" xfId="0" applyFont="1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8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1" fontId="8" fillId="0" borderId="0" xfId="0" applyNumberFormat="1" applyFont="1" applyBorder="1"/>
    <xf numFmtId="0" fontId="4" fillId="2" borderId="25" xfId="0" applyFont="1" applyFill="1" applyBorder="1"/>
    <xf numFmtId="0" fontId="10" fillId="0" borderId="26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10" fillId="0" borderId="0" xfId="0" applyFont="1" applyBorder="1"/>
    <xf numFmtId="0" fontId="4" fillId="0" borderId="25" xfId="0" applyFont="1" applyBorder="1"/>
    <xf numFmtId="0" fontId="10" fillId="2" borderId="28" xfId="0" applyFont="1" applyFill="1" applyBorder="1"/>
    <xf numFmtId="0" fontId="10" fillId="0" borderId="0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/>
    <xf numFmtId="0" fontId="10" fillId="0" borderId="33" xfId="0" applyNumberFormat="1" applyFont="1" applyBorder="1"/>
    <xf numFmtId="0" fontId="10" fillId="0" borderId="32" xfId="0" applyNumberFormat="1" applyFont="1" applyBorder="1"/>
    <xf numFmtId="1" fontId="8" fillId="0" borderId="2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34" xfId="0" applyFont="1" applyBorder="1"/>
    <xf numFmtId="0" fontId="6" fillId="0" borderId="0" xfId="0" applyFont="1" applyBorder="1" applyAlignment="1">
      <alignment horizontal="left"/>
    </xf>
    <xf numFmtId="0" fontId="5" fillId="0" borderId="35" xfId="0" applyFont="1" applyBorder="1"/>
    <xf numFmtId="0" fontId="6" fillId="2" borderId="4" xfId="0" applyFont="1" applyFill="1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7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" fillId="0" borderId="28" xfId="0" applyFont="1" applyBorder="1" applyAlignment="1">
      <alignment vertical="top"/>
    </xf>
    <xf numFmtId="0" fontId="0" fillId="0" borderId="38" xfId="0" applyBorder="1"/>
    <xf numFmtId="0" fontId="21" fillId="0" borderId="0" xfId="0" applyFont="1" applyBorder="1"/>
    <xf numFmtId="0" fontId="7" fillId="2" borderId="28" xfId="0" applyFont="1" applyFill="1" applyBorder="1"/>
    <xf numFmtId="1" fontId="8" fillId="0" borderId="39" xfId="0" applyNumberFormat="1" applyFont="1" applyBorder="1" applyAlignment="1">
      <alignment horizontal="center"/>
    </xf>
    <xf numFmtId="0" fontId="8" fillId="0" borderId="24" xfId="0" applyFont="1" applyBorder="1"/>
    <xf numFmtId="1" fontId="8" fillId="0" borderId="40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0" fontId="8" fillId="0" borderId="44" xfId="0" applyFont="1" applyBorder="1"/>
    <xf numFmtId="0" fontId="8" fillId="0" borderId="44" xfId="0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0" fontId="4" fillId="2" borderId="26" xfId="0" applyFont="1" applyFill="1" applyBorder="1"/>
    <xf numFmtId="0" fontId="10" fillId="2" borderId="0" xfId="0" applyFont="1" applyFill="1" applyBorder="1"/>
    <xf numFmtId="0" fontId="4" fillId="0" borderId="8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8" fillId="0" borderId="44" xfId="0" applyNumberFormat="1" applyFont="1" applyBorder="1" applyAlignment="1">
      <alignment horizontal="center"/>
    </xf>
    <xf numFmtId="0" fontId="6" fillId="2" borderId="36" xfId="0" applyFont="1" applyFill="1" applyBorder="1"/>
    <xf numFmtId="0" fontId="6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6" xfId="0" applyFont="1" applyBorder="1"/>
    <xf numFmtId="0" fontId="6" fillId="0" borderId="36" xfId="0" applyFont="1" applyBorder="1"/>
    <xf numFmtId="1" fontId="22" fillId="0" borderId="22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2" fillId="0" borderId="4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right"/>
    </xf>
    <xf numFmtId="0" fontId="2" fillId="0" borderId="0" xfId="0" applyFont="1"/>
    <xf numFmtId="0" fontId="3" fillId="2" borderId="0" xfId="0" applyFont="1" applyFill="1" applyBorder="1"/>
    <xf numFmtId="1" fontId="2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9525</xdr:rowOff>
    </xdr:from>
    <xdr:to>
      <xdr:col>4</xdr:col>
      <xdr:colOff>466725</xdr:colOff>
      <xdr:row>3</xdr:row>
      <xdr:rowOff>647700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8150"/>
          <a:ext cx="1352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Normal="100" workbookViewId="0">
      <selection activeCell="K4" sqref="K4"/>
    </sheetView>
  </sheetViews>
  <sheetFormatPr defaultColWidth="8.85546875" defaultRowHeight="12.75" x14ac:dyDescent="0.2"/>
  <cols>
    <col min="1" max="1" width="6.7109375" customWidth="1"/>
    <col min="2" max="2" width="2.28515625" customWidth="1"/>
    <col min="3" max="3" width="6.42578125" customWidth="1"/>
    <col min="4" max="4" width="1.42578125" style="11" customWidth="1"/>
    <col min="5" max="5" width="9.85546875" customWidth="1"/>
    <col min="6" max="6" width="2.140625" customWidth="1"/>
    <col min="7" max="7" width="6.7109375" customWidth="1"/>
    <col min="8" max="8" width="2.28515625" customWidth="1"/>
    <col min="9" max="9" width="6.7109375" customWidth="1"/>
    <col min="10" max="10" width="2.140625" customWidth="1"/>
    <col min="11" max="11" width="9.7109375" customWidth="1"/>
    <col min="12" max="12" width="3" customWidth="1"/>
    <col min="13" max="13" width="6.7109375" customWidth="1"/>
    <col min="14" max="14" width="2.28515625" customWidth="1"/>
    <col min="15" max="15" width="6.7109375" customWidth="1"/>
    <col min="16" max="16" width="2" customWidth="1"/>
    <col min="17" max="17" width="9.28515625" customWidth="1"/>
  </cols>
  <sheetData>
    <row r="1" spans="1:17" ht="15" customHeight="1" x14ac:dyDescent="0.2">
      <c r="A1" s="95" t="s">
        <v>47</v>
      </c>
      <c r="B1" s="95"/>
      <c r="C1" s="5"/>
      <c r="D1" s="5"/>
      <c r="E1" s="6"/>
      <c r="F1" s="5"/>
      <c r="G1" s="5"/>
      <c r="H1" s="5"/>
      <c r="I1" s="5"/>
      <c r="J1" s="5"/>
      <c r="K1" s="88" t="s">
        <v>49</v>
      </c>
      <c r="L1" s="84"/>
      <c r="M1" s="5"/>
      <c r="N1" s="5"/>
      <c r="O1" s="5"/>
      <c r="P1" s="5"/>
      <c r="Q1" s="5"/>
    </row>
    <row r="2" spans="1:17" ht="9.75" customHeight="1" x14ac:dyDescent="0.2">
      <c r="A2" s="85" t="s">
        <v>48</v>
      </c>
      <c r="B2" s="85"/>
      <c r="C2" s="86"/>
      <c r="D2" s="87"/>
      <c r="E2" s="87"/>
      <c r="F2" s="87"/>
      <c r="G2" s="87"/>
      <c r="H2" s="87"/>
      <c r="I2" s="5"/>
      <c r="J2" s="5"/>
      <c r="K2" s="88" t="s">
        <v>51</v>
      </c>
      <c r="L2" s="84"/>
      <c r="M2" s="5"/>
      <c r="N2" s="5"/>
      <c r="O2" s="5"/>
      <c r="P2" s="5"/>
      <c r="Q2" s="5"/>
    </row>
    <row r="3" spans="1:17" ht="9" customHeight="1" x14ac:dyDescent="0.2">
      <c r="A3" s="89" t="s">
        <v>50</v>
      </c>
      <c r="B3" s="89"/>
      <c r="C3" s="90"/>
      <c r="D3" s="91"/>
      <c r="E3" s="91"/>
      <c r="F3" s="5"/>
      <c r="G3" s="5"/>
      <c r="H3" s="5"/>
      <c r="I3" s="5"/>
      <c r="J3" s="5"/>
      <c r="K3" s="93" t="s">
        <v>52</v>
      </c>
      <c r="L3" s="84"/>
      <c r="M3" s="5"/>
      <c r="N3" s="5"/>
      <c r="O3" s="5"/>
      <c r="P3" s="5"/>
      <c r="Q3" s="5"/>
    </row>
    <row r="4" spans="1:17" ht="53.25" customHeight="1" x14ac:dyDescent="0.25">
      <c r="A4" s="138"/>
      <c r="B4" s="138"/>
      <c r="C4" s="139"/>
      <c r="D4" s="139"/>
      <c r="E4" s="139"/>
      <c r="F4" s="139"/>
      <c r="G4" s="139"/>
      <c r="H4" s="139"/>
      <c r="I4" s="139"/>
      <c r="J4" s="5"/>
      <c r="K4" s="96" t="s">
        <v>26</v>
      </c>
      <c r="L4" s="92"/>
      <c r="M4" s="5"/>
      <c r="N4" s="5"/>
      <c r="O4" s="5"/>
      <c r="P4" s="5"/>
      <c r="Q4" s="5"/>
    </row>
    <row r="5" spans="1:17" ht="13.5" customHeight="1" x14ac:dyDescent="0.2">
      <c r="A5" s="140" t="s">
        <v>53</v>
      </c>
      <c r="B5" s="140"/>
      <c r="C5" s="140"/>
      <c r="D5" s="140"/>
      <c r="E5" s="140"/>
      <c r="F5" s="140"/>
      <c r="G5" s="140"/>
      <c r="H5" s="140"/>
      <c r="I5" s="140"/>
      <c r="J5" s="8"/>
      <c r="K5" s="94"/>
      <c r="L5" s="8"/>
      <c r="M5" s="8"/>
      <c r="N5" s="8"/>
      <c r="O5" s="8"/>
      <c r="P5" s="8"/>
      <c r="Q5" s="8"/>
    </row>
    <row r="6" spans="1:17" ht="14.25" x14ac:dyDescent="0.2">
      <c r="A6" s="10" t="s">
        <v>1</v>
      </c>
      <c r="B6" s="10"/>
      <c r="K6" s="10" t="s">
        <v>0</v>
      </c>
    </row>
    <row r="7" spans="1:17" ht="18" x14ac:dyDescent="0.25">
      <c r="A7" s="53" t="s">
        <v>27</v>
      </c>
      <c r="B7" s="53"/>
      <c r="C7" s="5"/>
      <c r="D7" s="6"/>
      <c r="E7" s="5"/>
      <c r="F7" s="5"/>
      <c r="G7" s="5"/>
      <c r="H7" s="5"/>
      <c r="I7" s="5"/>
      <c r="J7" s="5"/>
      <c r="L7" s="21"/>
      <c r="M7" s="5"/>
      <c r="N7" s="5"/>
      <c r="O7" s="5"/>
      <c r="P7" s="5"/>
      <c r="Q7" s="5"/>
    </row>
    <row r="8" spans="1:17" ht="18" x14ac:dyDescent="0.25">
      <c r="A8" s="53" t="s">
        <v>29</v>
      </c>
      <c r="B8" s="53"/>
      <c r="K8" s="131" t="s">
        <v>58</v>
      </c>
    </row>
    <row r="9" spans="1:17" s="47" customFormat="1" ht="15.75" x14ac:dyDescent="0.25">
      <c r="A9" s="59" t="s">
        <v>8</v>
      </c>
      <c r="B9" s="108"/>
      <c r="C9" s="60"/>
      <c r="D9" s="61"/>
      <c r="E9" s="62"/>
      <c r="F9" s="63"/>
      <c r="G9" s="64" t="s">
        <v>44</v>
      </c>
      <c r="H9" s="118"/>
      <c r="I9" s="60"/>
      <c r="J9" s="60"/>
      <c r="K9" s="62"/>
      <c r="L9" s="63"/>
      <c r="M9" s="64" t="s">
        <v>9</v>
      </c>
      <c r="N9" s="118"/>
      <c r="O9" s="60"/>
      <c r="P9" s="60"/>
      <c r="Q9" s="62"/>
    </row>
    <row r="10" spans="1:17" s="47" customFormat="1" ht="12.75" customHeight="1" x14ac:dyDescent="0.2">
      <c r="A10" s="65" t="s">
        <v>2</v>
      </c>
      <c r="B10" s="109"/>
      <c r="C10" s="63"/>
      <c r="D10" s="66"/>
      <c r="E10" s="73"/>
      <c r="G10" s="67"/>
      <c r="H10" s="63"/>
      <c r="I10" s="63"/>
      <c r="J10" s="63"/>
      <c r="K10" s="68"/>
      <c r="M10" s="67" t="s">
        <v>2</v>
      </c>
      <c r="N10" s="63"/>
      <c r="O10" s="63"/>
      <c r="P10" s="63"/>
      <c r="Q10" s="73"/>
    </row>
    <row r="11" spans="1:17" s="47" customFormat="1" ht="12.75" customHeight="1" x14ac:dyDescent="0.2">
      <c r="A11" s="65" t="s">
        <v>3</v>
      </c>
      <c r="B11" s="109"/>
      <c r="C11" s="63"/>
      <c r="D11" s="66"/>
      <c r="E11" s="73"/>
      <c r="G11" s="67"/>
      <c r="H11" s="63"/>
      <c r="I11" s="63"/>
      <c r="J11" s="63"/>
      <c r="K11" s="68"/>
      <c r="M11" s="67" t="s">
        <v>3</v>
      </c>
      <c r="N11" s="63"/>
      <c r="O11" s="63"/>
      <c r="P11" s="63"/>
      <c r="Q11" s="73"/>
    </row>
    <row r="12" spans="1:17" s="47" customFormat="1" ht="15.75" thickBot="1" x14ac:dyDescent="0.25">
      <c r="A12" s="69" t="s">
        <v>24</v>
      </c>
      <c r="B12" s="70"/>
      <c r="C12" s="70"/>
      <c r="D12" s="71"/>
      <c r="E12" s="74"/>
      <c r="G12" s="69" t="s">
        <v>24</v>
      </c>
      <c r="H12" s="70"/>
      <c r="I12" s="70"/>
      <c r="J12" s="70"/>
      <c r="K12" s="72"/>
      <c r="M12" s="69" t="s">
        <v>24</v>
      </c>
      <c r="N12" s="70"/>
      <c r="O12" s="70"/>
      <c r="P12" s="70"/>
      <c r="Q12" s="74"/>
    </row>
    <row r="13" spans="1:17" s="56" customFormat="1" ht="6.75" customHeight="1" x14ac:dyDescent="0.2">
      <c r="A13" s="54"/>
      <c r="B13" s="54"/>
      <c r="C13" s="54"/>
      <c r="D13" s="55"/>
      <c r="E13" s="54"/>
      <c r="G13" s="54"/>
      <c r="H13" s="54"/>
      <c r="I13" s="54"/>
      <c r="J13" s="54"/>
      <c r="K13" s="54"/>
      <c r="M13" s="54"/>
      <c r="N13" s="54"/>
      <c r="O13" s="54"/>
      <c r="P13" s="54"/>
      <c r="Q13" s="54"/>
    </row>
    <row r="14" spans="1:17" ht="18" x14ac:dyDescent="0.25">
      <c r="A14" s="57" t="s">
        <v>43</v>
      </c>
      <c r="B14" s="57"/>
    </row>
    <row r="15" spans="1:17" ht="16.5" thickBot="1" x14ac:dyDescent="0.3">
      <c r="A15" s="52" t="s">
        <v>45</v>
      </c>
      <c r="B15" s="52"/>
    </row>
    <row r="16" spans="1:17" ht="16.5" thickTop="1" x14ac:dyDescent="0.25">
      <c r="A16" s="17" t="s">
        <v>40</v>
      </c>
      <c r="B16" s="110"/>
      <c r="C16" s="25"/>
      <c r="D16" s="26"/>
      <c r="E16" s="27"/>
      <c r="G16" s="17" t="s">
        <v>41</v>
      </c>
      <c r="H16" s="110"/>
      <c r="I16" s="25"/>
      <c r="J16" s="26"/>
      <c r="K16" s="27"/>
      <c r="M16" s="17" t="s">
        <v>42</v>
      </c>
      <c r="N16" s="110"/>
      <c r="O16" s="25"/>
      <c r="P16" s="26"/>
      <c r="Q16" s="27"/>
    </row>
    <row r="17" spans="1:17" x14ac:dyDescent="0.2">
      <c r="A17" s="45">
        <v>0</v>
      </c>
      <c r="B17" s="111"/>
      <c r="C17" s="5"/>
      <c r="D17" s="6"/>
      <c r="E17" s="28"/>
      <c r="G17" s="45">
        <f>A17</f>
        <v>0</v>
      </c>
      <c r="H17" s="111"/>
      <c r="I17" s="5"/>
      <c r="J17" s="6"/>
      <c r="K17" s="28"/>
      <c r="M17" s="45">
        <f>G17</f>
        <v>0</v>
      </c>
      <c r="N17" s="111"/>
      <c r="O17" s="5"/>
      <c r="P17" s="6"/>
      <c r="Q17" s="28"/>
    </row>
    <row r="18" spans="1:17" ht="14.25" x14ac:dyDescent="0.2">
      <c r="A18" s="18" t="s">
        <v>10</v>
      </c>
      <c r="B18" s="112"/>
      <c r="C18" s="8"/>
      <c r="D18" s="7"/>
      <c r="E18" s="29" t="s">
        <v>11</v>
      </c>
      <c r="G18" s="18" t="s">
        <v>10</v>
      </c>
      <c r="H18" s="112"/>
      <c r="I18" s="8"/>
      <c r="J18" s="7"/>
      <c r="K18" s="29" t="s">
        <v>11</v>
      </c>
      <c r="M18" s="18" t="s">
        <v>10</v>
      </c>
      <c r="N18" s="112"/>
      <c r="O18" s="8"/>
      <c r="P18" s="7"/>
      <c r="Q18" s="29" t="s">
        <v>11</v>
      </c>
    </row>
    <row r="19" spans="1:17" ht="14.25" x14ac:dyDescent="0.2">
      <c r="A19" s="97">
        <f>SUM(A17)</f>
        <v>0</v>
      </c>
      <c r="B19" s="75"/>
      <c r="C19" s="98"/>
      <c r="D19" s="51"/>
      <c r="E19" s="99" t="s">
        <v>30</v>
      </c>
      <c r="G19" s="97">
        <f>SUM(G17)</f>
        <v>0</v>
      </c>
      <c r="H19" s="75"/>
      <c r="I19" s="98"/>
      <c r="J19" s="51"/>
      <c r="K19" s="99" t="s">
        <v>30</v>
      </c>
      <c r="M19" s="97">
        <f>SUM(M17)</f>
        <v>0</v>
      </c>
      <c r="N19" s="75"/>
      <c r="O19" s="98"/>
      <c r="P19" s="51"/>
      <c r="Q19" s="99" t="s">
        <v>30</v>
      </c>
    </row>
    <row r="20" spans="1:17" ht="14.25" x14ac:dyDescent="0.2">
      <c r="A20" s="100">
        <f>SUM(2*A17)</f>
        <v>0</v>
      </c>
      <c r="B20" s="38"/>
      <c r="C20" s="101"/>
      <c r="D20" s="102"/>
      <c r="E20" s="103" t="s">
        <v>31</v>
      </c>
      <c r="F20" s="22"/>
      <c r="G20" s="100">
        <f>SUM(2*G17)</f>
        <v>0</v>
      </c>
      <c r="H20" s="38"/>
      <c r="I20" s="101"/>
      <c r="J20" s="102"/>
      <c r="K20" s="103" t="s">
        <v>31</v>
      </c>
      <c r="L20" s="22"/>
      <c r="M20" s="100">
        <f>SUM(2*M17)</f>
        <v>0</v>
      </c>
      <c r="N20" s="38"/>
      <c r="O20" s="101"/>
      <c r="P20" s="102"/>
      <c r="Q20" s="103" t="s">
        <v>31</v>
      </c>
    </row>
    <row r="21" spans="1:17" ht="14.25" x14ac:dyDescent="0.2">
      <c r="A21" s="100">
        <f>SUM(A17*3)</f>
        <v>0</v>
      </c>
      <c r="B21" s="38"/>
      <c r="C21" s="101"/>
      <c r="D21" s="102"/>
      <c r="E21" s="103" t="s">
        <v>32</v>
      </c>
      <c r="F21" s="23"/>
      <c r="G21" s="100">
        <f>SUM(G17*3)</f>
        <v>0</v>
      </c>
      <c r="H21" s="38"/>
      <c r="I21" s="101"/>
      <c r="J21" s="102"/>
      <c r="K21" s="103" t="s">
        <v>32</v>
      </c>
      <c r="L21" s="23"/>
      <c r="M21" s="100">
        <f>SUM(M17*3)</f>
        <v>0</v>
      </c>
      <c r="N21" s="38"/>
      <c r="O21" s="101"/>
      <c r="P21" s="102"/>
      <c r="Q21" s="103" t="s">
        <v>32</v>
      </c>
    </row>
    <row r="22" spans="1:17" ht="14.25" x14ac:dyDescent="0.2">
      <c r="A22" s="100">
        <f>SUM(A17*4)</f>
        <v>0</v>
      </c>
      <c r="B22" s="38"/>
      <c r="C22" s="101"/>
      <c r="D22" s="102"/>
      <c r="E22" s="103" t="s">
        <v>33</v>
      </c>
      <c r="F22" s="24"/>
      <c r="G22" s="100">
        <f>SUM(G17*4)</f>
        <v>0</v>
      </c>
      <c r="H22" s="38"/>
      <c r="I22" s="101"/>
      <c r="J22" s="102"/>
      <c r="K22" s="103" t="s">
        <v>33</v>
      </c>
      <c r="L22" s="24"/>
      <c r="M22" s="100">
        <f>SUM(M17*4)</f>
        <v>0</v>
      </c>
      <c r="N22" s="38"/>
      <c r="O22" s="101"/>
      <c r="P22" s="102"/>
      <c r="Q22" s="103" t="s">
        <v>33</v>
      </c>
    </row>
    <row r="23" spans="1:17" ht="14.25" x14ac:dyDescent="0.2">
      <c r="A23" s="100">
        <f>SUM(A17*5)</f>
        <v>0</v>
      </c>
      <c r="B23" s="38"/>
      <c r="C23" s="101"/>
      <c r="D23" s="102"/>
      <c r="E23" s="103" t="s">
        <v>34</v>
      </c>
      <c r="F23" s="24"/>
      <c r="G23" s="100">
        <f>SUM(G17*5)</f>
        <v>0</v>
      </c>
      <c r="H23" s="38"/>
      <c r="I23" s="101"/>
      <c r="J23" s="102"/>
      <c r="K23" s="103" t="s">
        <v>34</v>
      </c>
      <c r="L23" s="24"/>
      <c r="M23" s="100">
        <f>SUM(M17*5)</f>
        <v>0</v>
      </c>
      <c r="N23" s="38"/>
      <c r="O23" s="101"/>
      <c r="P23" s="102"/>
      <c r="Q23" s="103" t="s">
        <v>34</v>
      </c>
    </row>
    <row r="24" spans="1:17" ht="14.25" x14ac:dyDescent="0.2">
      <c r="A24" s="100">
        <f>SUM(A17*6)</f>
        <v>0</v>
      </c>
      <c r="B24" s="38"/>
      <c r="C24" s="101"/>
      <c r="D24" s="102"/>
      <c r="E24" s="103" t="s">
        <v>35</v>
      </c>
      <c r="F24" s="19"/>
      <c r="G24" s="100">
        <f>SUM(G17*6)</f>
        <v>0</v>
      </c>
      <c r="H24" s="38"/>
      <c r="I24" s="101"/>
      <c r="J24" s="102"/>
      <c r="K24" s="103" t="s">
        <v>35</v>
      </c>
      <c r="L24" s="19"/>
      <c r="M24" s="100">
        <f>SUM(M17*6)</f>
        <v>0</v>
      </c>
      <c r="N24" s="38"/>
      <c r="O24" s="101"/>
      <c r="P24" s="102"/>
      <c r="Q24" s="103" t="s">
        <v>35</v>
      </c>
    </row>
    <row r="25" spans="1:17" ht="14.25" x14ac:dyDescent="0.2">
      <c r="A25" s="100">
        <f>SUM(A17*7)</f>
        <v>0</v>
      </c>
      <c r="B25" s="38"/>
      <c r="C25" s="101"/>
      <c r="D25" s="102"/>
      <c r="E25" s="103" t="s">
        <v>36</v>
      </c>
      <c r="F25" s="19"/>
      <c r="G25" s="100">
        <f>SUM(G17*7)</f>
        <v>0</v>
      </c>
      <c r="H25" s="38"/>
      <c r="I25" s="101"/>
      <c r="J25" s="102"/>
      <c r="K25" s="103" t="s">
        <v>36</v>
      </c>
      <c r="L25" s="19"/>
      <c r="M25" s="100">
        <f>SUM(M17*7)</f>
        <v>0</v>
      </c>
      <c r="N25" s="38"/>
      <c r="O25" s="101"/>
      <c r="P25" s="102"/>
      <c r="Q25" s="103" t="s">
        <v>36</v>
      </c>
    </row>
    <row r="26" spans="1:17" ht="14.25" x14ac:dyDescent="0.2">
      <c r="A26" s="100">
        <f>SUM(A17*8)</f>
        <v>0</v>
      </c>
      <c r="B26" s="38"/>
      <c r="C26" s="101"/>
      <c r="D26" s="102"/>
      <c r="E26" s="103" t="s">
        <v>37</v>
      </c>
      <c r="F26" s="19"/>
      <c r="G26" s="100">
        <f>SUM(G17*8)</f>
        <v>0</v>
      </c>
      <c r="H26" s="38"/>
      <c r="I26" s="101"/>
      <c r="J26" s="102"/>
      <c r="K26" s="103" t="s">
        <v>37</v>
      </c>
      <c r="L26" s="19"/>
      <c r="M26" s="100">
        <f>SUM(M17*8)</f>
        <v>0</v>
      </c>
      <c r="N26" s="38"/>
      <c r="O26" s="101"/>
      <c r="P26" s="102"/>
      <c r="Q26" s="103" t="s">
        <v>37</v>
      </c>
    </row>
    <row r="27" spans="1:17" ht="14.25" x14ac:dyDescent="0.2">
      <c r="A27" s="100">
        <f>SUM(A17*9)</f>
        <v>0</v>
      </c>
      <c r="B27" s="38"/>
      <c r="C27" s="101"/>
      <c r="D27" s="102"/>
      <c r="E27" s="103" t="s">
        <v>38</v>
      </c>
      <c r="F27" s="19"/>
      <c r="G27" s="100">
        <f>SUM(G17*9)</f>
        <v>0</v>
      </c>
      <c r="H27" s="38"/>
      <c r="I27" s="101"/>
      <c r="J27" s="102"/>
      <c r="K27" s="103" t="s">
        <v>38</v>
      </c>
      <c r="L27" s="19"/>
      <c r="M27" s="100">
        <f>SUM(M17*9)</f>
        <v>0</v>
      </c>
      <c r="N27" s="38"/>
      <c r="O27" s="101"/>
      <c r="P27" s="102"/>
      <c r="Q27" s="103" t="s">
        <v>38</v>
      </c>
    </row>
    <row r="28" spans="1:17" ht="15" thickBot="1" x14ac:dyDescent="0.25">
      <c r="A28" s="104">
        <f>SUM(A17*10)</f>
        <v>0</v>
      </c>
      <c r="B28" s="113"/>
      <c r="C28" s="105"/>
      <c r="D28" s="106"/>
      <c r="E28" s="107" t="s">
        <v>39</v>
      </c>
      <c r="F28" s="19"/>
      <c r="G28" s="104">
        <f>SUM(G17*10)</f>
        <v>0</v>
      </c>
      <c r="H28" s="113"/>
      <c r="I28" s="105"/>
      <c r="J28" s="106"/>
      <c r="K28" s="107" t="s">
        <v>39</v>
      </c>
      <c r="L28" s="19"/>
      <c r="M28" s="104">
        <f>SUM(M17*10)</f>
        <v>0</v>
      </c>
      <c r="N28" s="113"/>
      <c r="O28" s="105"/>
      <c r="P28" s="106"/>
      <c r="Q28" s="107" t="s">
        <v>39</v>
      </c>
    </row>
    <row r="29" spans="1:17" ht="18.75" thickTop="1" x14ac:dyDescent="0.25">
      <c r="A29" s="53" t="s">
        <v>28</v>
      </c>
      <c r="B29" s="53"/>
      <c r="C29" s="5"/>
      <c r="D29" s="6"/>
      <c r="E29" s="5"/>
      <c r="F29" s="19"/>
      <c r="G29" s="35"/>
      <c r="H29" s="35"/>
      <c r="I29" s="5"/>
      <c r="J29" s="5"/>
      <c r="K29" s="5"/>
      <c r="L29" s="19"/>
      <c r="M29" s="35"/>
      <c r="N29" s="35"/>
      <c r="O29" s="5"/>
      <c r="P29" s="5"/>
      <c r="Q29" s="5"/>
    </row>
    <row r="30" spans="1:17" ht="16.5" thickBot="1" x14ac:dyDescent="0.3">
      <c r="A30" s="52" t="s">
        <v>57</v>
      </c>
      <c r="B30" s="52"/>
      <c r="C30" s="5"/>
      <c r="D30" s="6"/>
      <c r="E30" s="5"/>
      <c r="F30" s="19"/>
      <c r="G30" s="35"/>
      <c r="H30" s="35"/>
      <c r="I30" s="5"/>
      <c r="J30" s="5"/>
      <c r="K30" s="5"/>
      <c r="L30" s="19"/>
      <c r="M30" s="35"/>
      <c r="N30" s="35"/>
      <c r="O30" s="5"/>
      <c r="P30" s="5"/>
      <c r="Q30" s="5"/>
    </row>
    <row r="31" spans="1:17" x14ac:dyDescent="0.2">
      <c r="A31" s="80" t="s">
        <v>8</v>
      </c>
      <c r="B31" s="114"/>
      <c r="C31" s="81"/>
      <c r="D31" s="82"/>
      <c r="E31" s="83"/>
      <c r="F31" s="19"/>
      <c r="G31" s="16" t="s">
        <v>44</v>
      </c>
      <c r="H31" s="119"/>
      <c r="I31" s="81"/>
      <c r="J31" s="81"/>
      <c r="K31" s="83"/>
      <c r="L31" s="19"/>
      <c r="M31" s="16" t="s">
        <v>9</v>
      </c>
      <c r="N31" s="119"/>
      <c r="O31" s="81"/>
      <c r="P31" s="81"/>
      <c r="Q31" s="83"/>
    </row>
    <row r="32" spans="1:17" x14ac:dyDescent="0.2">
      <c r="A32" s="77" t="s">
        <v>4</v>
      </c>
      <c r="B32" s="115"/>
      <c r="C32" s="22"/>
      <c r="D32" s="78" t="s">
        <v>12</v>
      </c>
      <c r="E32" s="79"/>
      <c r="F32" s="19"/>
      <c r="G32" s="77" t="s">
        <v>4</v>
      </c>
      <c r="H32" s="115"/>
      <c r="I32" s="22"/>
      <c r="J32" s="78" t="s">
        <v>12</v>
      </c>
      <c r="K32" s="79"/>
      <c r="L32" s="19"/>
      <c r="M32" s="77" t="s">
        <v>4</v>
      </c>
      <c r="N32" s="115"/>
      <c r="O32" s="22"/>
      <c r="P32" s="78" t="s">
        <v>12</v>
      </c>
      <c r="Q32" s="79"/>
    </row>
    <row r="33" spans="1:17" ht="14.25" x14ac:dyDescent="0.2">
      <c r="A33" s="43">
        <v>0</v>
      </c>
      <c r="B33" s="116"/>
      <c r="C33" s="35"/>
      <c r="D33" s="36"/>
      <c r="E33" s="44">
        <v>120</v>
      </c>
      <c r="F33" s="19"/>
      <c r="G33" s="43">
        <f>A33</f>
        <v>0</v>
      </c>
      <c r="H33" s="116"/>
      <c r="I33" s="35"/>
      <c r="J33" s="36"/>
      <c r="K33" s="44">
        <f>E33</f>
        <v>120</v>
      </c>
      <c r="L33" s="19"/>
      <c r="M33" s="43">
        <f>A33</f>
        <v>0</v>
      </c>
      <c r="N33" s="116"/>
      <c r="O33" s="58"/>
      <c r="P33" s="76"/>
      <c r="Q33" s="44">
        <f>E33</f>
        <v>120</v>
      </c>
    </row>
    <row r="34" spans="1:17" x14ac:dyDescent="0.2">
      <c r="A34" s="12" t="s">
        <v>5</v>
      </c>
      <c r="B34" s="117"/>
      <c r="C34" s="13"/>
      <c r="D34" s="13"/>
      <c r="E34" s="14"/>
      <c r="F34" s="19"/>
      <c r="G34" s="12" t="s">
        <v>5</v>
      </c>
      <c r="H34" s="117"/>
      <c r="I34" s="13"/>
      <c r="J34" s="13"/>
      <c r="K34" s="14"/>
      <c r="L34" s="19"/>
      <c r="M34" s="12" t="s">
        <v>5</v>
      </c>
      <c r="N34" s="117"/>
      <c r="O34" s="13"/>
      <c r="P34" s="13"/>
      <c r="Q34" s="14"/>
    </row>
    <row r="35" spans="1:17" x14ac:dyDescent="0.2">
      <c r="A35" s="127" t="s">
        <v>56</v>
      </c>
      <c r="B35" s="128"/>
      <c r="C35" s="129"/>
      <c r="D35" s="129"/>
      <c r="E35" s="130"/>
      <c r="F35" s="19"/>
      <c r="G35" s="127" t="s">
        <v>56</v>
      </c>
      <c r="H35" s="128"/>
      <c r="I35" s="129"/>
      <c r="J35" s="129"/>
      <c r="K35" s="130"/>
      <c r="L35" s="19"/>
      <c r="M35" s="127" t="s">
        <v>56</v>
      </c>
      <c r="N35" s="128"/>
      <c r="O35" s="129"/>
      <c r="P35" s="129"/>
      <c r="Q35" s="130"/>
    </row>
    <row r="36" spans="1:17" ht="14.25" x14ac:dyDescent="0.2">
      <c r="A36" s="48">
        <v>70</v>
      </c>
      <c r="B36" s="124" t="s">
        <v>54</v>
      </c>
      <c r="C36" s="49">
        <v>100</v>
      </c>
      <c r="D36" s="125" t="s">
        <v>7</v>
      </c>
      <c r="E36" s="126" t="s">
        <v>25</v>
      </c>
      <c r="F36" s="19"/>
      <c r="G36" s="48">
        <v>70</v>
      </c>
      <c r="H36" s="124" t="s">
        <v>54</v>
      </c>
      <c r="I36" s="49">
        <v>100</v>
      </c>
      <c r="J36" s="125" t="s">
        <v>7</v>
      </c>
      <c r="K36" s="126" t="s">
        <v>25</v>
      </c>
      <c r="L36" s="19"/>
      <c r="M36" s="48">
        <v>70</v>
      </c>
      <c r="N36" s="124" t="s">
        <v>54</v>
      </c>
      <c r="O36" s="49">
        <v>100</v>
      </c>
      <c r="P36" s="125" t="s">
        <v>7</v>
      </c>
      <c r="Q36" s="126" t="s">
        <v>25</v>
      </c>
    </row>
    <row r="37" spans="1:17" ht="14.25" x14ac:dyDescent="0.2">
      <c r="A37" s="48">
        <v>101</v>
      </c>
      <c r="B37" s="124" t="s">
        <v>54</v>
      </c>
      <c r="C37" s="49">
        <f>SUM(E33)</f>
        <v>120</v>
      </c>
      <c r="D37" s="121" t="str">
        <f t="shared" ref="D37:D52" si="0">IF(C36&gt;=500," ","=")</f>
        <v>=</v>
      </c>
      <c r="E37" s="50" t="s">
        <v>6</v>
      </c>
      <c r="F37" s="19"/>
      <c r="G37" s="48">
        <v>101</v>
      </c>
      <c r="H37" s="124" t="s">
        <v>54</v>
      </c>
      <c r="I37" s="49">
        <f>SUM(K33)</f>
        <v>120</v>
      </c>
      <c r="J37" s="121" t="str">
        <f t="shared" ref="J37:J52" si="1">IF(I36&gt;=500," ","=")</f>
        <v>=</v>
      </c>
      <c r="K37" s="50" t="s">
        <v>6</v>
      </c>
      <c r="L37" s="19"/>
      <c r="M37" s="48">
        <v>101</v>
      </c>
      <c r="N37" s="124" t="s">
        <v>54</v>
      </c>
      <c r="O37" s="49">
        <f>SUM(Q33)</f>
        <v>120</v>
      </c>
      <c r="P37" s="121" t="str">
        <f t="shared" ref="P37:P52" si="2">IF(O36&gt;=500," ","=")</f>
        <v>=</v>
      </c>
      <c r="Q37" s="50" t="s">
        <v>6</v>
      </c>
    </row>
    <row r="38" spans="1:17" ht="14.25" x14ac:dyDescent="0.2">
      <c r="A38" s="37">
        <f>SUM(E33+1)</f>
        <v>121</v>
      </c>
      <c r="B38" s="120" t="str">
        <f t="shared" ref="B38:B52" si="3">IF(C37&gt;=600, " ","to")</f>
        <v>to</v>
      </c>
      <c r="C38" s="38">
        <f>SUM((A33)+E33)</f>
        <v>120</v>
      </c>
      <c r="D38" s="121" t="str">
        <f>IF(C37&gt;=600," ","=")</f>
        <v>=</v>
      </c>
      <c r="E38" s="39" t="str">
        <f>IF(A38&gt;600,"   ","+1 H")</f>
        <v>+1 H</v>
      </c>
      <c r="F38" s="19"/>
      <c r="G38" s="37">
        <f>SUM(K33+1)</f>
        <v>121</v>
      </c>
      <c r="H38" s="120" t="str">
        <f t="shared" ref="H38:H52" si="4">IF(I37&gt;=600, " ","to")</f>
        <v>to</v>
      </c>
      <c r="I38" s="38">
        <f>SUM((G33)+K33)</f>
        <v>120</v>
      </c>
      <c r="J38" s="121" t="str">
        <f>IF(I37&gt;=600," ","=")</f>
        <v>=</v>
      </c>
      <c r="K38" s="39" t="str">
        <f>IF(G38&gt;600,"   ","+1 H")</f>
        <v>+1 H</v>
      </c>
      <c r="L38" s="19"/>
      <c r="M38" s="37">
        <f>SUM(Q33+1)</f>
        <v>121</v>
      </c>
      <c r="N38" s="120" t="str">
        <f t="shared" ref="N38:N52" si="5">IF(O37&gt;=600, " ","to")</f>
        <v>to</v>
      </c>
      <c r="O38" s="38">
        <f>SUM((M33)+Q33)</f>
        <v>120</v>
      </c>
      <c r="P38" s="121" t="str">
        <f>IF(O37&gt;=600," ","=")</f>
        <v>=</v>
      </c>
      <c r="Q38" s="39" t="str">
        <f>IF(M38&gt;600,"   ","+1 H")</f>
        <v>+1 H</v>
      </c>
    </row>
    <row r="39" spans="1:17" ht="14.25" x14ac:dyDescent="0.2">
      <c r="A39" s="37">
        <f>SUM(C38+1)</f>
        <v>121</v>
      </c>
      <c r="B39" s="120" t="str">
        <f t="shared" si="3"/>
        <v>to</v>
      </c>
      <c r="C39" s="38">
        <f>SUM(E33+2*A33)</f>
        <v>120</v>
      </c>
      <c r="D39" s="121" t="str">
        <f>IF(C38&gt;=600," ","=")</f>
        <v>=</v>
      </c>
      <c r="E39" s="39" t="str">
        <f>IF(A39&gt;600,"   ","+2 H")</f>
        <v>+2 H</v>
      </c>
      <c r="F39" s="19"/>
      <c r="G39" s="37">
        <f>SUM(I38+1)</f>
        <v>121</v>
      </c>
      <c r="H39" s="120" t="str">
        <f t="shared" si="4"/>
        <v>to</v>
      </c>
      <c r="I39" s="38">
        <f>SUM(K33+2*G33)</f>
        <v>120</v>
      </c>
      <c r="J39" s="121" t="str">
        <f>IF(I38&gt;=600," ","=")</f>
        <v>=</v>
      </c>
      <c r="K39" s="39" t="str">
        <f>IF(G39&gt;600,"   ","+2 H")</f>
        <v>+2 H</v>
      </c>
      <c r="L39" s="19"/>
      <c r="M39" s="37">
        <f>SUM(O38+1)</f>
        <v>121</v>
      </c>
      <c r="N39" s="120" t="str">
        <f t="shared" si="5"/>
        <v>to</v>
      </c>
      <c r="O39" s="38">
        <f>SUM(Q33+2*M33)</f>
        <v>120</v>
      </c>
      <c r="P39" s="121" t="str">
        <f>IF(O38&gt;=600," ","=")</f>
        <v>=</v>
      </c>
      <c r="Q39" s="39" t="str">
        <f>IF(M39&gt;600,"   ","+2 H")</f>
        <v>+2 H</v>
      </c>
    </row>
    <row r="40" spans="1:17" ht="14.25" x14ac:dyDescent="0.2">
      <c r="A40" s="37">
        <f>SUM(C39+1)</f>
        <v>121</v>
      </c>
      <c r="B40" s="120" t="str">
        <f t="shared" si="3"/>
        <v>to</v>
      </c>
      <c r="C40" s="38">
        <f>SUM(E33+(3*A33))</f>
        <v>120</v>
      </c>
      <c r="D40" s="121" t="str">
        <f>IF(C39&gt;=600," ","=")</f>
        <v>=</v>
      </c>
      <c r="E40" s="39" t="str">
        <f>IF(A40&gt;600,"   ","+3 H")</f>
        <v>+3 H</v>
      </c>
      <c r="G40" s="37">
        <f>SUM(I39+1)</f>
        <v>121</v>
      </c>
      <c r="H40" s="120" t="str">
        <f t="shared" si="4"/>
        <v>to</v>
      </c>
      <c r="I40" s="38">
        <f>SUM(K33+(3*G33))</f>
        <v>120</v>
      </c>
      <c r="J40" s="121" t="str">
        <f>IF(I39&gt;=600," ","=")</f>
        <v>=</v>
      </c>
      <c r="K40" s="39" t="str">
        <f>IF(G40&gt;600,"   ","+3 H")</f>
        <v>+3 H</v>
      </c>
      <c r="M40" s="37">
        <f>SUM(O39+1)</f>
        <v>121</v>
      </c>
      <c r="N40" s="120" t="str">
        <f t="shared" si="5"/>
        <v>to</v>
      </c>
      <c r="O40" s="38">
        <f>SUM(Q33+(3*M33))</f>
        <v>120</v>
      </c>
      <c r="P40" s="121" t="str">
        <f>IF(O39&gt;=600," ","=")</f>
        <v>=</v>
      </c>
      <c r="Q40" s="39" t="str">
        <f>IF(M40&gt;600,"   ","+3 H")</f>
        <v>+3 H</v>
      </c>
    </row>
    <row r="41" spans="1:17" ht="14.25" x14ac:dyDescent="0.2">
      <c r="A41" s="37">
        <f t="shared" ref="A41:A52" si="6">IF(C40&gt;=600,"    ",C40+1)</f>
        <v>121</v>
      </c>
      <c r="B41" s="120" t="str">
        <f t="shared" si="3"/>
        <v>to</v>
      </c>
      <c r="C41" s="38">
        <f>IF(C40&gt;=600,"  ",E33+4*A33)</f>
        <v>120</v>
      </c>
      <c r="D41" s="121" t="str">
        <f>IF(C40&gt;=600," ","=")</f>
        <v>=</v>
      </c>
      <c r="E41" s="39" t="str">
        <f>IF(A41&gt;600,"   ","+4 H")</f>
        <v>+4 H</v>
      </c>
      <c r="G41" s="37">
        <f t="shared" ref="G41:G52" si="7">IF(I40&gt;=600,"    ",I40+1)</f>
        <v>121</v>
      </c>
      <c r="H41" s="120" t="str">
        <f t="shared" si="4"/>
        <v>to</v>
      </c>
      <c r="I41" s="38">
        <f>IF(I40&gt;=600,"  ",K33+4*G33)</f>
        <v>120</v>
      </c>
      <c r="J41" s="121" t="str">
        <f>IF(I40&gt;=600," ","=")</f>
        <v>=</v>
      </c>
      <c r="K41" s="39" t="str">
        <f>IF(G41&gt;600,"   ","+4 H")</f>
        <v>+4 H</v>
      </c>
      <c r="M41" s="37">
        <f t="shared" ref="M41:M52" si="8">IF(O40&gt;=600,"    ",O40+1)</f>
        <v>121</v>
      </c>
      <c r="N41" s="120" t="str">
        <f t="shared" si="5"/>
        <v>to</v>
      </c>
      <c r="O41" s="38">
        <f>IF(O40&gt;=600,"  ",Q33+4*M33)</f>
        <v>120</v>
      </c>
      <c r="P41" s="121" t="str">
        <f>IF(O40&gt;=600," ","=")</f>
        <v>=</v>
      </c>
      <c r="Q41" s="39" t="str">
        <f>IF(M41&gt;600,"   ","+4 H")</f>
        <v>+4 H</v>
      </c>
    </row>
    <row r="42" spans="1:17" ht="14.25" x14ac:dyDescent="0.2">
      <c r="A42" s="37">
        <f t="shared" si="6"/>
        <v>121</v>
      </c>
      <c r="B42" s="120" t="str">
        <f t="shared" si="3"/>
        <v>to</v>
      </c>
      <c r="C42" s="38">
        <f>IF(C41&gt;=600,"   ",E33+5*A33)</f>
        <v>120</v>
      </c>
      <c r="D42" s="121" t="str">
        <f>IF(C41&gt;=600," ","=")</f>
        <v>=</v>
      </c>
      <c r="E42" s="39" t="str">
        <f>IF(A42&gt;600,"   ","+5 H")</f>
        <v>+5 H</v>
      </c>
      <c r="G42" s="37">
        <f t="shared" si="7"/>
        <v>121</v>
      </c>
      <c r="H42" s="120" t="str">
        <f t="shared" si="4"/>
        <v>to</v>
      </c>
      <c r="I42" s="38">
        <f>IF(I41&gt;=600,"   ",K33+5*G33)</f>
        <v>120</v>
      </c>
      <c r="J42" s="121" t="str">
        <f>IF(I41&gt;=600," ","=")</f>
        <v>=</v>
      </c>
      <c r="K42" s="39" t="str">
        <f>IF(G42&gt;600,"   ","+5 H")</f>
        <v>+5 H</v>
      </c>
      <c r="M42" s="37">
        <f t="shared" si="8"/>
        <v>121</v>
      </c>
      <c r="N42" s="120" t="str">
        <f t="shared" si="5"/>
        <v>to</v>
      </c>
      <c r="O42" s="38">
        <f>IF(O41&gt;=600,"   ",Q33+5*M33)</f>
        <v>120</v>
      </c>
      <c r="P42" s="121" t="str">
        <f>IF(O41&gt;=600," ","=")</f>
        <v>=</v>
      </c>
      <c r="Q42" s="39" t="str">
        <f>IF(M42&gt;600,"   ","+5 H")</f>
        <v>+5 H</v>
      </c>
    </row>
    <row r="43" spans="1:17" ht="14.25" x14ac:dyDescent="0.2">
      <c r="A43" s="37">
        <f t="shared" si="6"/>
        <v>121</v>
      </c>
      <c r="B43" s="120" t="str">
        <f t="shared" si="3"/>
        <v>to</v>
      </c>
      <c r="C43" s="38">
        <f>IF(C42&gt;=600,"   ",E33+6*A33)</f>
        <v>120</v>
      </c>
      <c r="D43" s="121" t="str">
        <f>IF(C42&gt;=600," ","=")</f>
        <v>=</v>
      </c>
      <c r="E43" s="39" t="str">
        <f>IF(A43&gt;600,"   ","+6 H")</f>
        <v>+6 H</v>
      </c>
      <c r="G43" s="37">
        <f t="shared" si="7"/>
        <v>121</v>
      </c>
      <c r="H43" s="120" t="str">
        <f t="shared" si="4"/>
        <v>to</v>
      </c>
      <c r="I43" s="38">
        <f>IF(I42&gt;=600,"   ",K33+6*G33)</f>
        <v>120</v>
      </c>
      <c r="J43" s="121" t="str">
        <f>IF(I42&gt;=600," ","=")</f>
        <v>=</v>
      </c>
      <c r="K43" s="39" t="str">
        <f>IF(G43&gt;600,"   ","+6 H")</f>
        <v>+6 H</v>
      </c>
      <c r="L43" s="1"/>
      <c r="M43" s="37">
        <f t="shared" si="8"/>
        <v>121</v>
      </c>
      <c r="N43" s="120" t="str">
        <f t="shared" si="5"/>
        <v>to</v>
      </c>
      <c r="O43" s="38">
        <f>IF(O42&gt;=600,"   ",Q33+6*M33)</f>
        <v>120</v>
      </c>
      <c r="P43" s="121" t="str">
        <f>IF(O42&gt;=600," ","=")</f>
        <v>=</v>
      </c>
      <c r="Q43" s="39" t="str">
        <f>IF(M43&gt;600,"   ","+6 H")</f>
        <v>+6 H</v>
      </c>
    </row>
    <row r="44" spans="1:17" ht="14.25" x14ac:dyDescent="0.2">
      <c r="A44" s="37">
        <f t="shared" si="6"/>
        <v>121</v>
      </c>
      <c r="B44" s="120" t="str">
        <f t="shared" si="3"/>
        <v>to</v>
      </c>
      <c r="C44" s="38">
        <f>IF(C43&gt;=600,"   ",E33+7*A33)</f>
        <v>120</v>
      </c>
      <c r="D44" s="121" t="str">
        <f>IF(C43&gt;=600," ","=")</f>
        <v>=</v>
      </c>
      <c r="E44" s="39" t="str">
        <f>IF(A44&gt;600,"   ","+7 H")</f>
        <v>+7 H</v>
      </c>
      <c r="G44" s="37">
        <f t="shared" si="7"/>
        <v>121</v>
      </c>
      <c r="H44" s="120" t="str">
        <f t="shared" si="4"/>
        <v>to</v>
      </c>
      <c r="I44" s="38">
        <f>IF(I43&gt;=600,"   ",K33+7*G33)</f>
        <v>120</v>
      </c>
      <c r="J44" s="121" t="str">
        <f>IF(I43&gt;=600," ","=")</f>
        <v>=</v>
      </c>
      <c r="K44" s="39" t="str">
        <f>IF(G44&gt;600,"   ","+7 H")</f>
        <v>+7 H</v>
      </c>
      <c r="L44" s="1"/>
      <c r="M44" s="37">
        <f t="shared" si="8"/>
        <v>121</v>
      </c>
      <c r="N44" s="120" t="str">
        <f t="shared" si="5"/>
        <v>to</v>
      </c>
      <c r="O44" s="38">
        <f>IF(O43&gt;=600,"   ",Q33+7*M33)</f>
        <v>120</v>
      </c>
      <c r="P44" s="121" t="str">
        <f>IF(O43&gt;=600," ","=")</f>
        <v>=</v>
      </c>
      <c r="Q44" s="39" t="str">
        <f>IF(M44&gt;600,"   ","+7 H")</f>
        <v>+7 H</v>
      </c>
    </row>
    <row r="45" spans="1:17" ht="14.25" x14ac:dyDescent="0.2">
      <c r="A45" s="37">
        <f t="shared" si="6"/>
        <v>121</v>
      </c>
      <c r="B45" s="120" t="str">
        <f t="shared" si="3"/>
        <v>to</v>
      </c>
      <c r="C45" s="38">
        <f>IF(C44&gt;=600,"   ",E33+8*A33)</f>
        <v>120</v>
      </c>
      <c r="D45" s="121" t="str">
        <f>IF(C44&gt;=600," ","=")</f>
        <v>=</v>
      </c>
      <c r="E45" s="39" t="str">
        <f>IF(A45&gt;600,"   ","+8 H")</f>
        <v>+8 H</v>
      </c>
      <c r="F45" s="20"/>
      <c r="G45" s="37">
        <f t="shared" si="7"/>
        <v>121</v>
      </c>
      <c r="H45" s="120" t="str">
        <f t="shared" si="4"/>
        <v>to</v>
      </c>
      <c r="I45" s="38">
        <f>IF(I44&gt;=600,"   ",K33+8*G33)</f>
        <v>120</v>
      </c>
      <c r="J45" s="121" t="str">
        <f>IF(I44&gt;=600," ","=")</f>
        <v>=</v>
      </c>
      <c r="K45" s="39" t="str">
        <f>IF(G45&gt;600,"   ","+8 H")</f>
        <v>+8 H</v>
      </c>
      <c r="L45" s="1"/>
      <c r="M45" s="37">
        <f t="shared" si="8"/>
        <v>121</v>
      </c>
      <c r="N45" s="120" t="str">
        <f t="shared" si="5"/>
        <v>to</v>
      </c>
      <c r="O45" s="38">
        <f>IF(O44&gt;=600,"   ",Q33+8*M33)</f>
        <v>120</v>
      </c>
      <c r="P45" s="121" t="str">
        <f>IF(O44&gt;=600," ","=")</f>
        <v>=</v>
      </c>
      <c r="Q45" s="39" t="str">
        <f>IF(M45&gt;600,"   ","+8 H")</f>
        <v>+8 H</v>
      </c>
    </row>
    <row r="46" spans="1:17" ht="14.25" x14ac:dyDescent="0.2">
      <c r="A46" s="37">
        <f t="shared" si="6"/>
        <v>121</v>
      </c>
      <c r="B46" s="120" t="str">
        <f t="shared" si="3"/>
        <v>to</v>
      </c>
      <c r="C46" s="38">
        <f>IF(C45&gt;=600,"   ",E33+9*A33)</f>
        <v>120</v>
      </c>
      <c r="D46" s="121" t="str">
        <f>IF(C45&gt;=600," ","=")</f>
        <v>=</v>
      </c>
      <c r="E46" s="39" t="str">
        <f>IF(A46&gt;600,"   ","+9 H")</f>
        <v>+9 H</v>
      </c>
      <c r="F46" s="2"/>
      <c r="G46" s="37">
        <f t="shared" si="7"/>
        <v>121</v>
      </c>
      <c r="H46" s="120" t="str">
        <f t="shared" si="4"/>
        <v>to</v>
      </c>
      <c r="I46" s="38">
        <f>IF(I45&gt;=600,"   ",K33+9*G33)</f>
        <v>120</v>
      </c>
      <c r="J46" s="121" t="str">
        <f>IF(I45&gt;=600," ","=")</f>
        <v>=</v>
      </c>
      <c r="K46" s="39" t="str">
        <f>IF(G46&gt;600,"   ","+9 H")</f>
        <v>+9 H</v>
      </c>
      <c r="L46" s="1"/>
      <c r="M46" s="37">
        <f t="shared" si="8"/>
        <v>121</v>
      </c>
      <c r="N46" s="120" t="str">
        <f t="shared" si="5"/>
        <v>to</v>
      </c>
      <c r="O46" s="38">
        <f>IF(O45&gt;=600,"   ",Q33+9*M33)</f>
        <v>120</v>
      </c>
      <c r="P46" s="121" t="str">
        <f>IF(O45&gt;=600," ","=")</f>
        <v>=</v>
      </c>
      <c r="Q46" s="39" t="str">
        <f>IF(M46&gt;600,"   ","+9 H")</f>
        <v>+9 H</v>
      </c>
    </row>
    <row r="47" spans="1:17" ht="14.25" x14ac:dyDescent="0.2">
      <c r="A47" s="37">
        <f t="shared" si="6"/>
        <v>121</v>
      </c>
      <c r="B47" s="120" t="str">
        <f t="shared" si="3"/>
        <v>to</v>
      </c>
      <c r="C47" s="38">
        <f>IF(C46&gt;=600,"   ",E33+10*A33)</f>
        <v>120</v>
      </c>
      <c r="D47" s="121" t="str">
        <f>IF(C46&gt;=600," ","=")</f>
        <v>=</v>
      </c>
      <c r="E47" s="39" t="str">
        <f>IF(A47&gt;600,"   ","+10 H")</f>
        <v>+10 H</v>
      </c>
      <c r="F47" s="2"/>
      <c r="G47" s="37">
        <f t="shared" si="7"/>
        <v>121</v>
      </c>
      <c r="H47" s="120" t="str">
        <f t="shared" si="4"/>
        <v>to</v>
      </c>
      <c r="I47" s="38">
        <f>IF(I46&gt;=600,"   ",K33+10*G33)</f>
        <v>120</v>
      </c>
      <c r="J47" s="121" t="str">
        <f>IF(I46&gt;=600," ","=")</f>
        <v>=</v>
      </c>
      <c r="K47" s="39" t="str">
        <f>IF(G47&gt;600,"   ","+10 H")</f>
        <v>+10 H</v>
      </c>
      <c r="M47" s="37">
        <f t="shared" si="8"/>
        <v>121</v>
      </c>
      <c r="N47" s="120" t="str">
        <f t="shared" si="5"/>
        <v>to</v>
      </c>
      <c r="O47" s="38">
        <f>IF(O46&gt;=600,"   ",Q33+10*M33)</f>
        <v>120</v>
      </c>
      <c r="P47" s="121" t="str">
        <f>IF(O46&gt;=600," ","=")</f>
        <v>=</v>
      </c>
      <c r="Q47" s="39" t="str">
        <f>IF(M47&gt;600,"   ","+10 H")</f>
        <v>+10 H</v>
      </c>
    </row>
    <row r="48" spans="1:17" ht="14.25" x14ac:dyDescent="0.2">
      <c r="A48" s="37">
        <f t="shared" si="6"/>
        <v>121</v>
      </c>
      <c r="B48" s="120" t="str">
        <f t="shared" si="3"/>
        <v>to</v>
      </c>
      <c r="C48" s="38">
        <f>IF(C47&gt;=600,"   ",E33+11*A33)</f>
        <v>120</v>
      </c>
      <c r="D48" s="121" t="str">
        <f>IF(C47&gt;=600," ","=")</f>
        <v>=</v>
      </c>
      <c r="E48" s="39" t="str">
        <f>IF(A48&gt;600,"   ","+11 H")</f>
        <v>+11 H</v>
      </c>
      <c r="F48" s="2"/>
      <c r="G48" s="37">
        <f t="shared" si="7"/>
        <v>121</v>
      </c>
      <c r="H48" s="120" t="str">
        <f t="shared" si="4"/>
        <v>to</v>
      </c>
      <c r="I48" s="38">
        <f>IF(I47&gt;=600,"   ",K33+11*G33)</f>
        <v>120</v>
      </c>
      <c r="J48" s="121" t="str">
        <f>IF(I47&gt;=600," ","=")</f>
        <v>=</v>
      </c>
      <c r="K48" s="39" t="str">
        <f>IF(G48&gt;600,"   ","+11 H")</f>
        <v>+11 H</v>
      </c>
      <c r="M48" s="37">
        <f t="shared" si="8"/>
        <v>121</v>
      </c>
      <c r="N48" s="120" t="str">
        <f t="shared" si="5"/>
        <v>to</v>
      </c>
      <c r="O48" s="38">
        <f>IF(O47&gt;=600,"   ",Q33+11*M33)</f>
        <v>120</v>
      </c>
      <c r="P48" s="121" t="str">
        <f>IF(O47&gt;=600," ","=")</f>
        <v>=</v>
      </c>
      <c r="Q48" s="39" t="str">
        <f>IF(M48&gt;600,"   ","+11 H")</f>
        <v>+11 H</v>
      </c>
    </row>
    <row r="49" spans="1:17" ht="14.25" x14ac:dyDescent="0.2">
      <c r="A49" s="37">
        <f t="shared" si="6"/>
        <v>121</v>
      </c>
      <c r="B49" s="120" t="str">
        <f t="shared" si="3"/>
        <v>to</v>
      </c>
      <c r="C49" s="38">
        <f>IF(C48&gt;=600,"   ",E33+12*A33)</f>
        <v>120</v>
      </c>
      <c r="D49" s="121" t="str">
        <f>IF(C48&gt;=600," ","=")</f>
        <v>=</v>
      </c>
      <c r="E49" s="39" t="str">
        <f>IF(A49&gt;600,"   ","+12 H")</f>
        <v>+12 H</v>
      </c>
      <c r="F49" s="2"/>
      <c r="G49" s="37">
        <f t="shared" si="7"/>
        <v>121</v>
      </c>
      <c r="H49" s="120" t="str">
        <f t="shared" si="4"/>
        <v>to</v>
      </c>
      <c r="I49" s="38">
        <f>IF(I48&gt;=600,"   ",K33+12*G33)</f>
        <v>120</v>
      </c>
      <c r="J49" s="121" t="str">
        <f>IF(I48&gt;=600," ","=")</f>
        <v>=</v>
      </c>
      <c r="K49" s="39" t="str">
        <f>IF(G49&gt;600,"   ","+12 H")</f>
        <v>+12 H</v>
      </c>
      <c r="M49" s="37">
        <f t="shared" si="8"/>
        <v>121</v>
      </c>
      <c r="N49" s="120" t="str">
        <f t="shared" si="5"/>
        <v>to</v>
      </c>
      <c r="O49" s="38">
        <f>IF(O48&gt;=600,"   ",Q33+12*M33)</f>
        <v>120</v>
      </c>
      <c r="P49" s="121" t="str">
        <f>IF(O48&gt;=600," ","=")</f>
        <v>=</v>
      </c>
      <c r="Q49" s="39" t="str">
        <f>IF(M49&gt;600,"   ","+12 H")</f>
        <v>+12 H</v>
      </c>
    </row>
    <row r="50" spans="1:17" ht="14.25" x14ac:dyDescent="0.2">
      <c r="A50" s="37">
        <f t="shared" si="6"/>
        <v>121</v>
      </c>
      <c r="B50" s="120" t="str">
        <f t="shared" si="3"/>
        <v>to</v>
      </c>
      <c r="C50" s="38">
        <f>IF(C49&gt;=600,"   ",E33+13*A33)</f>
        <v>120</v>
      </c>
      <c r="D50" s="121" t="str">
        <f>IF(C49&gt;=600," ","=")</f>
        <v>=</v>
      </c>
      <c r="E50" s="39" t="str">
        <f>IF(A50&gt;600,"   ","+13 H")</f>
        <v>+13 H</v>
      </c>
      <c r="F50" s="2"/>
      <c r="G50" s="37">
        <f t="shared" si="7"/>
        <v>121</v>
      </c>
      <c r="H50" s="120" t="str">
        <f t="shared" si="4"/>
        <v>to</v>
      </c>
      <c r="I50" s="38">
        <f>IF(I49&gt;=600,"   ",K33+13*G33)</f>
        <v>120</v>
      </c>
      <c r="J50" s="121" t="str">
        <f>IF(I49&gt;=600," ","=")</f>
        <v>=</v>
      </c>
      <c r="K50" s="39" t="str">
        <f>IF(G50&gt;600,"   ","+13 H")</f>
        <v>+13 H</v>
      </c>
      <c r="M50" s="37">
        <f t="shared" si="8"/>
        <v>121</v>
      </c>
      <c r="N50" s="120" t="str">
        <f t="shared" si="5"/>
        <v>to</v>
      </c>
      <c r="O50" s="38">
        <f>IF(O49&gt;=600,"   ",Q33+13*M33)</f>
        <v>120</v>
      </c>
      <c r="P50" s="121" t="str">
        <f>IF(O49&gt;=600," ","=")</f>
        <v>=</v>
      </c>
      <c r="Q50" s="39" t="str">
        <f>IF(M50&gt;600,"   ","+13 H")</f>
        <v>+13 H</v>
      </c>
    </row>
    <row r="51" spans="1:17" ht="14.25" x14ac:dyDescent="0.2">
      <c r="A51" s="37">
        <f t="shared" si="6"/>
        <v>121</v>
      </c>
      <c r="B51" s="120" t="str">
        <f t="shared" si="3"/>
        <v>to</v>
      </c>
      <c r="C51" s="38">
        <f>IF(C50&gt;=600,"   ",E33+14*A33)</f>
        <v>120</v>
      </c>
      <c r="D51" s="121" t="str">
        <f>IF(C50&gt;=600," ","=")</f>
        <v>=</v>
      </c>
      <c r="E51" s="39" t="str">
        <f>IF(A51&gt;600,"   ","+14 H")</f>
        <v>+14 H</v>
      </c>
      <c r="F51" s="2"/>
      <c r="G51" s="37">
        <f t="shared" si="7"/>
        <v>121</v>
      </c>
      <c r="H51" s="120" t="str">
        <f t="shared" si="4"/>
        <v>to</v>
      </c>
      <c r="I51" s="38">
        <f>IF(I50&gt;=600,"   ",K33+14*G33)</f>
        <v>120</v>
      </c>
      <c r="J51" s="121" t="str">
        <f>IF(I50&gt;=600," ","=")</f>
        <v>=</v>
      </c>
      <c r="K51" s="39" t="str">
        <f>IF(G51&gt;600,"   ","+14 H")</f>
        <v>+14 H</v>
      </c>
      <c r="M51" s="37">
        <f t="shared" si="8"/>
        <v>121</v>
      </c>
      <c r="N51" s="120" t="str">
        <f t="shared" si="5"/>
        <v>to</v>
      </c>
      <c r="O51" s="38">
        <f>IF(O50&gt;=600,"   ",Q33+14*M33)</f>
        <v>120</v>
      </c>
      <c r="P51" s="121" t="str">
        <f>IF(O50&gt;=600," ","=")</f>
        <v>=</v>
      </c>
      <c r="Q51" s="39" t="str">
        <f>IF(M51&gt;600,"   ","+14 H")</f>
        <v>+14 H</v>
      </c>
    </row>
    <row r="52" spans="1:17" ht="15" thickBot="1" x14ac:dyDescent="0.25">
      <c r="A52" s="40">
        <f t="shared" si="6"/>
        <v>121</v>
      </c>
      <c r="B52" s="122" t="str">
        <f t="shared" si="3"/>
        <v>to</v>
      </c>
      <c r="C52" s="41">
        <f>IF(C51&gt;=600,"   ",E33+15*A33)</f>
        <v>120</v>
      </c>
      <c r="D52" s="123" t="str">
        <f>IF(C51&gt;=600," ","=")</f>
        <v>=</v>
      </c>
      <c r="E52" s="42" t="str">
        <f>IF(A52&gt;600,"   ","+15 H")</f>
        <v>+15 H</v>
      </c>
      <c r="F52" s="2"/>
      <c r="G52" s="40">
        <f t="shared" si="7"/>
        <v>121</v>
      </c>
      <c r="H52" s="122" t="str">
        <f t="shared" si="4"/>
        <v>to</v>
      </c>
      <c r="I52" s="41">
        <f>IF(I51&gt;=600,"   ",K33+15*G33)</f>
        <v>120</v>
      </c>
      <c r="J52" s="123" t="str">
        <f>IF(I51&gt;=600," ","=")</f>
        <v>=</v>
      </c>
      <c r="K52" s="42" t="str">
        <f>IF(G52&gt;600,"   ","+15 H")</f>
        <v>+15 H</v>
      </c>
      <c r="M52" s="40">
        <f t="shared" si="8"/>
        <v>121</v>
      </c>
      <c r="N52" s="122" t="str">
        <f t="shared" si="5"/>
        <v>to</v>
      </c>
      <c r="O52" s="41">
        <f>IF(O51&gt;=600,"   ",Q33+15*M33)</f>
        <v>120</v>
      </c>
      <c r="P52" s="123" t="str">
        <f>IF(O51&gt;=600," ","=")</f>
        <v>=</v>
      </c>
      <c r="Q52" s="42" t="str">
        <f>IF(M52&gt;600,"   ","+15 H")</f>
        <v>+15 H</v>
      </c>
    </row>
    <row r="53" spans="1:17" ht="17.25" customHeight="1" x14ac:dyDescent="0.2">
      <c r="A53" s="132" t="s">
        <v>46</v>
      </c>
      <c r="B53" s="132"/>
      <c r="C53" s="133"/>
      <c r="D53" s="15"/>
      <c r="E53" s="134"/>
      <c r="F53" s="19"/>
      <c r="G53" s="135"/>
      <c r="H53" s="135"/>
      <c r="I53" s="30"/>
      <c r="J53" s="136"/>
      <c r="K53" s="137"/>
      <c r="L53" s="19"/>
      <c r="M53" s="58"/>
      <c r="N53" s="58"/>
      <c r="O53" s="137"/>
    </row>
    <row r="54" spans="1:17" ht="15" x14ac:dyDescent="0.2">
      <c r="A54" s="4" t="s">
        <v>55</v>
      </c>
      <c r="J54" s="9"/>
      <c r="M54" s="58"/>
      <c r="N54" s="58"/>
    </row>
    <row r="55" spans="1:17" ht="15" x14ac:dyDescent="0.2">
      <c r="I55" s="30"/>
      <c r="J55" s="9"/>
      <c r="M55" s="58"/>
      <c r="N55" s="58"/>
    </row>
    <row r="56" spans="1:17" ht="14.25" x14ac:dyDescent="0.2">
      <c r="J56" s="3"/>
      <c r="M56" s="58"/>
      <c r="N56" s="58"/>
    </row>
    <row r="57" spans="1:17" ht="15" x14ac:dyDescent="0.2">
      <c r="I57" s="31"/>
      <c r="J57" s="3"/>
      <c r="M57" s="58"/>
      <c r="N57" s="58"/>
    </row>
    <row r="58" spans="1:17" ht="14.25" x14ac:dyDescent="0.2">
      <c r="J58" s="3"/>
      <c r="M58" s="58"/>
      <c r="N58" s="58"/>
    </row>
    <row r="59" spans="1:17" ht="15" x14ac:dyDescent="0.2">
      <c r="I59" s="30"/>
      <c r="M59" s="58"/>
      <c r="N59" s="58"/>
    </row>
    <row r="60" spans="1:17" ht="14.25" x14ac:dyDescent="0.2">
      <c r="M60" s="58"/>
      <c r="N60" s="58"/>
    </row>
    <row r="61" spans="1:17" ht="15" x14ac:dyDescent="0.2">
      <c r="I61" s="30"/>
      <c r="M61" s="58"/>
      <c r="N61" s="58"/>
    </row>
    <row r="62" spans="1:17" ht="14.25" x14ac:dyDescent="0.2">
      <c r="M62" s="58"/>
      <c r="N62" s="58"/>
    </row>
    <row r="63" spans="1:17" ht="15" x14ac:dyDescent="0.2">
      <c r="I63" s="4"/>
      <c r="M63" s="58"/>
      <c r="N63" s="58"/>
    </row>
    <row r="66" spans="7:17" x14ac:dyDescent="0.2">
      <c r="G66" s="33"/>
      <c r="H66" s="33"/>
      <c r="I66" s="32"/>
      <c r="J66" s="15"/>
      <c r="K66" s="34"/>
      <c r="M66" s="33"/>
      <c r="N66" s="33"/>
      <c r="O66" s="32"/>
      <c r="P66" s="15"/>
      <c r="Q66" s="34"/>
    </row>
  </sheetData>
  <mergeCells count="2">
    <mergeCell ref="A4:I4"/>
    <mergeCell ref="A5:I5"/>
  </mergeCells>
  <phoneticPr fontId="2" type="noConversion"/>
  <pageMargins left="0.75" right="0.5" top="0.4" bottom="0.5" header="0.34" footer="0.5"/>
  <pageSetup scale="90" orientation="portrait" r:id="rId1"/>
  <headerFooter alignWithMargins="0">
    <oddFooter>&amp;RPrinted on:&amp;D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0" sqref="A10:A11"/>
    </sheetView>
  </sheetViews>
  <sheetFormatPr defaultColWidth="8.85546875" defaultRowHeight="12.75" x14ac:dyDescent="0.2"/>
  <sheetData>
    <row r="1" spans="1:1" ht="18" x14ac:dyDescent="0.25">
      <c r="A1" s="46" t="s">
        <v>13</v>
      </c>
    </row>
    <row r="2" spans="1:1" s="4" customFormat="1" ht="15" x14ac:dyDescent="0.2">
      <c r="A2" s="4" t="s">
        <v>14</v>
      </c>
    </row>
    <row r="3" spans="1:1" s="4" customFormat="1" ht="15" x14ac:dyDescent="0.2">
      <c r="A3" s="4" t="s">
        <v>15</v>
      </c>
    </row>
    <row r="4" spans="1:1" s="4" customFormat="1" ht="15" x14ac:dyDescent="0.2">
      <c r="A4" s="4" t="s">
        <v>16</v>
      </c>
    </row>
    <row r="5" spans="1:1" s="4" customFormat="1" ht="15" x14ac:dyDescent="0.2">
      <c r="A5" s="4" t="s">
        <v>17</v>
      </c>
    </row>
    <row r="6" spans="1:1" s="4" customFormat="1" ht="15" x14ac:dyDescent="0.2">
      <c r="A6" s="4" t="s">
        <v>18</v>
      </c>
    </row>
    <row r="7" spans="1:1" s="4" customFormat="1" ht="15" x14ac:dyDescent="0.2">
      <c r="A7" s="4" t="s">
        <v>19</v>
      </c>
    </row>
    <row r="8" spans="1:1" s="4" customFormat="1" ht="15" x14ac:dyDescent="0.2">
      <c r="A8" s="4" t="s">
        <v>20</v>
      </c>
    </row>
    <row r="9" spans="1:1" s="4" customFormat="1" ht="15" x14ac:dyDescent="0.2">
      <c r="A9" s="4" t="s">
        <v>21</v>
      </c>
    </row>
    <row r="10" spans="1:1" s="4" customFormat="1" ht="15" x14ac:dyDescent="0.2">
      <c r="A10" s="4" t="s">
        <v>22</v>
      </c>
    </row>
    <row r="11" spans="1:1" s="4" customFormat="1" ht="15" x14ac:dyDescent="0.2">
      <c r="A11" s="47" t="s">
        <v>23</v>
      </c>
    </row>
    <row r="12" spans="1:1" s="4" customFormat="1" ht="15" x14ac:dyDescent="0.2"/>
    <row r="13" spans="1:1" s="4" customFormat="1" ht="15" x14ac:dyDescent="0.2"/>
    <row r="14" spans="1:1" s="4" customFormat="1" ht="15" x14ac:dyDescent="0.2"/>
    <row r="15" spans="1:1" s="4" customFormat="1" ht="15" x14ac:dyDescent="0.2"/>
    <row r="16" spans="1:1" s="4" customFormat="1" ht="15" x14ac:dyDescent="0.2"/>
    <row r="17" s="4" customFormat="1" ht="15" x14ac:dyDescent="0.2"/>
    <row r="18" s="4" customFormat="1" ht="15" x14ac:dyDescent="0.2"/>
    <row r="19" s="4" customFormat="1" ht="15" x14ac:dyDescent="0.2"/>
    <row r="20" s="4" customFormat="1" ht="15" x14ac:dyDescent="0.2"/>
    <row r="21" s="4" customFormat="1" ht="15" x14ac:dyDescent="0.2"/>
  </sheetData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Stanford Hospital and Clinics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Conrad</dc:creator>
  <cp:lastModifiedBy>Barry Conrad</cp:lastModifiedBy>
  <cp:lastPrinted>2013-02-15T01:33:55Z</cp:lastPrinted>
  <dcterms:created xsi:type="dcterms:W3CDTF">2006-04-24T23:24:10Z</dcterms:created>
  <dcterms:modified xsi:type="dcterms:W3CDTF">2013-03-08T18:39:29Z</dcterms:modified>
</cp:coreProperties>
</file>