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5" yWindow="6552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<sst xmlns="http://schemas.openxmlformats.org/spreadsheetml/2006/main" count="62" uniqueCount="62">
  <si>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Male Wgt</t>
  </si>
  <si>
    <t>Height (cm)</t>
  </si>
  <si>
    <t>Age</t>
  </si>
  <si>
    <t>Resting</t>
  </si>
  <si>
    <t>Mild Starvation, routine post-op</t>
  </si>
  <si>
    <t>Trauma, sepsis</t>
  </si>
  <si>
    <t>Acute Renal failure</t>
  </si>
  <si>
    <t>Hemodialysis</t>
  </si>
  <si>
    <t>CAPD</t>
  </si>
  <si>
    <t>BEE (kcal/day)</t>
  </si>
  <si>
    <t xml:space="preserve">Minimum Protein Requirements </t>
  </si>
  <si>
    <t>(g/day)</t>
  </si>
  <si>
    <t>ml/hr</t>
  </si>
  <si>
    <t>Directions</t>
  </si>
  <si>
    <t>equals ml D10/ day, or</t>
  </si>
  <si>
    <t xml:space="preserve">   ml D25/ day, or</t>
  </si>
  <si>
    <t xml:space="preserve">   ml D40/ day</t>
  </si>
  <si>
    <t>Your TPN</t>
  </si>
  <si>
    <t>Recommended Daily Allowance</t>
  </si>
  <si>
    <t>% AA needed</t>
  </si>
  <si>
    <t>1. Nutritional Requirments</t>
  </si>
  <si>
    <t>Enter protein req.(g)</t>
  </si>
  <si>
    <t>DO NOT enter data in any any areas not surrounded by a box</t>
  </si>
  <si>
    <t>Long Bone Fx (incr 30%)</t>
  </si>
  <si>
    <t>Cancer (incr 20%)</t>
  </si>
  <si>
    <t>Fever (incr 13%)</t>
  </si>
  <si>
    <t>On ventilator or sepsis (incr 40%)</t>
  </si>
  <si>
    <t>(g/kg/day)</t>
  </si>
  <si>
    <t>target lipid calories</t>
  </si>
  <si>
    <t>target calories from CH20s</t>
  </si>
  <si>
    <t>calculated grams of glucose per day</t>
  </si>
  <si>
    <t>Lipids (grams/ day)</t>
  </si>
  <si>
    <t>ml/hr if 10 % lipids</t>
  </si>
  <si>
    <t>Plus activity factor</t>
  </si>
  <si>
    <t xml:space="preserve"> equals target kcal/day</t>
  </si>
  <si>
    <t xml:space="preserve"> X Injury Factors. . .</t>
  </si>
  <si>
    <t>Target Kcal/d</t>
  </si>
  <si>
    <t>(from calculation above)</t>
  </si>
  <si>
    <t>ml/hr if 20 % lipids</t>
  </si>
  <si>
    <t>Propofol use (ml/hr)</t>
  </si>
  <si>
    <t>(ml/hr takes propofol into account)</t>
  </si>
  <si>
    <t>2. TPN Formulation Calculated from values entered above</t>
  </si>
  <si>
    <t xml:space="preserve">     if using 20% emulsion</t>
  </si>
  <si>
    <t xml:space="preserve">     if using 10% emulsion</t>
  </si>
  <si>
    <t>lipids (use one of the following)</t>
  </si>
  <si>
    <t>carbohydrate (choose  one)</t>
  </si>
  <si>
    <t xml:space="preserve">     D10</t>
  </si>
  <si>
    <t xml:space="preserve">     D25</t>
  </si>
  <si>
    <t xml:space="preserve">     D40</t>
  </si>
  <si>
    <t>Enter height, weight and age in appropriate boxes</t>
  </si>
  <si>
    <t>Enter current propofol infusion (ml/hr)</t>
  </si>
  <si>
    <t>Look at calculated kcal/day in column six and enter appropriate value in the box</t>
  </si>
  <si>
    <t>Look at calculated g/day protein in column three and enter appropriate value in the box</t>
  </si>
  <si>
    <t>Determine what lipid and carbohydrate strengths you'll be using and add the total ml/hr</t>
  </si>
  <si>
    <t xml:space="preserve">     in the box to the left.  Amino acid concentration will be calculated from this volume.</t>
  </si>
  <si>
    <t>TPN Worksheet for the Intensive Care Unit (MALE Patients)</t>
  </si>
  <si>
    <t>kcal/ml</t>
  </si>
  <si>
    <t>ml/hr tube feeds</t>
  </si>
  <si>
    <t xml:space="preserve">Tube Feed Worksheet </t>
  </si>
  <si>
    <t>(based on target kcal/day)</t>
  </si>
  <si>
    <t>enter ml/hr CH20s from above</t>
  </si>
  <si>
    <t>target percentage of lipid kcal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</si>
</sst>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1" fillId="0" borderId="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95250</xdr:rowOff>
    </xdr:from>
    <xdr:to>
      <xdr:col>6</xdr:col>
      <xdr:colOff>600075</xdr:colOff>
      <xdr:row>18</xdr:row>
      <xdr:rowOff>19050</xdr:rowOff>
    </xdr:to>
    <xdr:sp>
      <xdr:nvSpPr>
        <xdr:cNvPr id="1" name="AutoShape 6"/>
        <xdr:cNvSpPr>
          <a:spLocks/>
        </xdr:cNvSpPr>
      </xdr:nvSpPr>
      <xdr:spPr>
        <a:xfrm>
          <a:off x="1943100" y="1228725"/>
          <a:ext cx="4524375" cy="1657350"/>
        </a:xfrm>
        <a:custGeom>
          <a:pathLst>
            <a:path h="137" w="355">
              <a:moveTo>
                <a:pt x="336" y="0"/>
              </a:moveTo>
              <a:cubicBezTo>
                <a:pt x="345" y="19"/>
                <a:pt x="355" y="38"/>
                <a:pt x="344" y="45"/>
              </a:cubicBezTo>
              <a:cubicBezTo>
                <a:pt x="332" y="51"/>
                <a:pt x="308" y="23"/>
                <a:pt x="269" y="37"/>
              </a:cubicBezTo>
              <a:cubicBezTo>
                <a:pt x="229" y="50"/>
                <a:pt x="150" y="118"/>
                <a:pt x="109" y="128"/>
              </a:cubicBezTo>
              <a:cubicBezTo>
                <a:pt x="67" y="137"/>
                <a:pt x="35" y="101"/>
                <a:pt x="18" y="95"/>
              </a:cubicBezTo>
              <a:cubicBezTo>
                <a:pt x="0" y="88"/>
                <a:pt x="8" y="90"/>
                <a:pt x="6" y="8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9525</xdr:rowOff>
    </xdr:from>
    <xdr:to>
      <xdr:col>2</xdr:col>
      <xdr:colOff>57150</xdr:colOff>
      <xdr:row>14</xdr:row>
      <xdr:rowOff>47625</xdr:rowOff>
    </xdr:to>
    <xdr:sp>
      <xdr:nvSpPr>
        <xdr:cNvPr id="2" name="Line 7"/>
        <xdr:cNvSpPr>
          <a:spLocks/>
        </xdr:cNvSpPr>
      </xdr:nvSpPr>
      <xdr:spPr>
        <a:xfrm flipH="1" flipV="1">
          <a:off x="1943100" y="2247900"/>
          <a:ext cx="57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47625</xdr:rowOff>
    </xdr:from>
    <xdr:to>
      <xdr:col>6</xdr:col>
      <xdr:colOff>95250</xdr:colOff>
      <xdr:row>10</xdr:row>
      <xdr:rowOff>9525</xdr:rowOff>
    </xdr:to>
    <xdr:sp>
      <xdr:nvSpPr>
        <xdr:cNvPr id="3" name="AutoShape 8"/>
        <xdr:cNvSpPr>
          <a:spLocks/>
        </xdr:cNvSpPr>
      </xdr:nvSpPr>
      <xdr:spPr>
        <a:xfrm>
          <a:off x="5934075" y="714375"/>
          <a:ext cx="28575" cy="9048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133350</xdr:colOff>
      <xdr:row>6</xdr:row>
      <xdr:rowOff>66675</xdr:rowOff>
    </xdr:from>
    <xdr:to>
      <xdr:col>6</xdr:col>
      <xdr:colOff>361950</xdr:colOff>
      <xdr:row>7</xdr:row>
      <xdr:rowOff>95250</xdr:rowOff>
    </xdr:to>
    <xdr:sp>
      <xdr:nvSpPr>
        <xdr:cNvPr id="4" name="AutoShape 9"/>
        <xdr:cNvSpPr>
          <a:spLocks/>
        </xdr:cNvSpPr>
      </xdr:nvSpPr>
      <xdr:spPr>
        <a:xfrm>
          <a:off x="6000750" y="1047750"/>
          <a:ext cx="228600" cy="180975"/>
        </a:xfrm>
        <a:custGeom>
          <a:pathLst>
            <a:path h="15" w="17">
              <a:moveTo>
                <a:pt x="17" y="15"/>
              </a:moveTo>
              <a:cubicBezTo>
                <a:pt x="13" y="9"/>
                <a:pt x="10" y="3"/>
                <a:pt x="8" y="2"/>
              </a:cubicBezTo>
              <a:cubicBezTo>
                <a:pt x="5" y="0"/>
                <a:pt x="2" y="2"/>
                <a:pt x="0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25" zoomScaleNormal="125" workbookViewId="0" topLeftCell="A10">
      <selection activeCell="C35" sqref="C35"/>
    </sheetView>
  </sheetViews>
  <sheetFormatPr defaultColWidth="9.00390625" defaultRowHeight="12"/>
  <cols>
    <col min="1" max="1" width="17.75390625" style="0" customWidth="1"/>
    <col min="2" max="2" width="7.75390625" style="0" customWidth="1"/>
    <col min="3" max="3" width="12.00390625" style="0" customWidth="1"/>
    <col min="4" max="4" width="25.125" style="0" customWidth="1"/>
    <col min="5" max="5" width="3.00390625" style="0" customWidth="1"/>
    <col min="6" max="7" width="11.375" style="0" customWidth="1"/>
    <col min="8" max="8" width="13.375" style="0" customWidth="1"/>
    <col min="9" max="16384" width="11.375" style="0" customWidth="1"/>
  </cols>
  <sheetData>
    <row r="1" spans="2:4" ht="15.75">
      <c r="B1" s="6" t="s">
        <v>55</v>
      </c>
      <c r="C1" s="7"/>
      <c r="D1" s="7"/>
    </row>
    <row r="2" ht="12">
      <c r="A2" s="1" t="s">
        <v>20</v>
      </c>
    </row>
    <row r="3" spans="3:9" ht="12">
      <c r="C3" s="3" t="s">
        <v>9</v>
      </c>
      <c r="D3" s="19" t="s">
        <v>35</v>
      </c>
      <c r="E3" s="3"/>
      <c r="F3" s="3" t="s">
        <v>33</v>
      </c>
      <c r="G3" s="3"/>
      <c r="H3" s="26"/>
      <c r="I3" s="27"/>
    </row>
    <row r="4" spans="6:9" ht="12.75" thickBot="1">
      <c r="F4" s="18" t="s">
        <v>34</v>
      </c>
      <c r="G4" s="3"/>
      <c r="H4" s="16"/>
      <c r="I4" s="16"/>
    </row>
    <row r="5" spans="1:9" ht="12.75" thickBot="1">
      <c r="A5" s="1" t="s">
        <v>0</v>
      </c>
      <c r="B5" s="43">
        <v>85</v>
      </c>
      <c r="C5" s="38">
        <f>PRODUCT(13.8,B5)+PRODUCT(B9,5)-PRODUCT(6.8,B10)+66</f>
        <v>1947</v>
      </c>
      <c r="D5" t="s">
        <v>3</v>
      </c>
      <c r="F5" s="38">
        <f aca="true" t="shared" si="0" ref="F5:F10">PRODUCT(C5,1.2)</f>
        <v>2336.4</v>
      </c>
      <c r="G5" s="5"/>
      <c r="H5" s="17"/>
      <c r="I5" s="28"/>
    </row>
    <row r="6" spans="1:9" ht="12">
      <c r="A6" s="1"/>
      <c r="B6" s="16"/>
      <c r="C6" s="38">
        <f>PRODUCT(C5,1.1)</f>
        <v>2141.7000000000003</v>
      </c>
      <c r="D6" t="s">
        <v>4</v>
      </c>
      <c r="F6" s="38">
        <f t="shared" si="0"/>
        <v>2570.0400000000004</v>
      </c>
      <c r="G6" s="5"/>
      <c r="H6" s="10"/>
      <c r="I6" s="28"/>
    </row>
    <row r="7" spans="1:8" ht="12">
      <c r="A7" s="2"/>
      <c r="C7" s="38">
        <f>PRODUCT(C5,1.2)</f>
        <v>2336.4</v>
      </c>
      <c r="D7" t="s">
        <v>24</v>
      </c>
      <c r="F7" s="38">
        <f t="shared" si="0"/>
        <v>2803.68</v>
      </c>
      <c r="H7" s="4"/>
    </row>
    <row r="8" spans="1:8" ht="12.75" thickBot="1">
      <c r="A8" s="1"/>
      <c r="C8" s="38">
        <f>PRODUCT(C5,1.3)</f>
        <v>2531.1</v>
      </c>
      <c r="D8" t="s">
        <v>23</v>
      </c>
      <c r="F8" s="38">
        <f t="shared" si="0"/>
        <v>3037.3199999999997</v>
      </c>
      <c r="H8" s="4"/>
    </row>
    <row r="9" spans="1:6" ht="12">
      <c r="A9" s="1" t="s">
        <v>1</v>
      </c>
      <c r="B9" s="41">
        <v>196</v>
      </c>
      <c r="C9" s="38">
        <f>PRODUCT(C5,1.13)</f>
        <v>2200.1099999999997</v>
      </c>
      <c r="D9" t="s">
        <v>25</v>
      </c>
      <c r="F9" s="38">
        <f t="shared" si="0"/>
        <v>2640.1319999999996</v>
      </c>
    </row>
    <row r="10" spans="1:6" ht="12.75" thickBot="1">
      <c r="A10" s="1" t="s">
        <v>2</v>
      </c>
      <c r="B10" s="42">
        <v>40</v>
      </c>
      <c r="C10" s="38">
        <f>PRODUCT(1.4,C5)</f>
        <v>2725.7999999999997</v>
      </c>
      <c r="D10" t="s">
        <v>26</v>
      </c>
      <c r="F10" s="38">
        <f t="shared" si="0"/>
        <v>3270.9599999999996</v>
      </c>
    </row>
    <row r="11" spans="2:3" ht="12">
      <c r="B11" s="8"/>
      <c r="C11" s="8"/>
    </row>
    <row r="12" spans="2:6" ht="12.75" thickBot="1">
      <c r="B12" s="8"/>
      <c r="C12" s="19" t="s">
        <v>11</v>
      </c>
      <c r="D12" s="3" t="s">
        <v>10</v>
      </c>
      <c r="F12" s="3" t="s">
        <v>27</v>
      </c>
    </row>
    <row r="13" spans="1:6" ht="12">
      <c r="A13" s="2" t="s">
        <v>39</v>
      </c>
      <c r="B13" s="41">
        <v>0</v>
      </c>
      <c r="C13" s="8">
        <f>PRODUCT(0.8,B5)</f>
        <v>68</v>
      </c>
      <c r="D13" t="s">
        <v>18</v>
      </c>
      <c r="F13" s="19">
        <v>0.8</v>
      </c>
    </row>
    <row r="14" spans="1:6" ht="12.75" thickBot="1">
      <c r="A14" t="s">
        <v>36</v>
      </c>
      <c r="B14" s="42">
        <v>2000</v>
      </c>
      <c r="C14" s="38">
        <f>PRODUCT(2,B5)</f>
        <v>170</v>
      </c>
      <c r="D14" t="s">
        <v>5</v>
      </c>
      <c r="F14" s="19">
        <v>2</v>
      </c>
    </row>
    <row r="15" spans="1:6" ht="12">
      <c r="A15" t="s">
        <v>37</v>
      </c>
      <c r="B15" s="8"/>
      <c r="C15" s="38">
        <f>PRODUCT(0.5,B5)</f>
        <v>42.5</v>
      </c>
      <c r="D15" t="s">
        <v>6</v>
      </c>
      <c r="F15" s="19">
        <v>0.5</v>
      </c>
    </row>
    <row r="16" spans="2:6" ht="12.75" thickBot="1">
      <c r="B16" s="8"/>
      <c r="C16" s="38">
        <f>PRODUCT(1,B5)</f>
        <v>85</v>
      </c>
      <c r="D16" t="s">
        <v>7</v>
      </c>
      <c r="F16" s="19">
        <v>1</v>
      </c>
    </row>
    <row r="17" spans="1:6" ht="12.75" thickBot="1">
      <c r="A17" t="s">
        <v>21</v>
      </c>
      <c r="B17" s="40">
        <v>100</v>
      </c>
      <c r="C17" s="38">
        <f>PRODUCT(1.5,B5)</f>
        <v>127.5</v>
      </c>
      <c r="D17" t="s">
        <v>8</v>
      </c>
      <c r="F17" s="19">
        <v>1.5</v>
      </c>
    </row>
    <row r="19" spans="1:9" ht="12.75" thickBot="1">
      <c r="A19" s="1" t="s">
        <v>41</v>
      </c>
      <c r="G19" s="36" t="s">
        <v>58</v>
      </c>
      <c r="H19" s="37"/>
      <c r="I19" s="28"/>
    </row>
    <row r="20" spans="4:9" ht="12.75" thickBot="1">
      <c r="D20" t="s">
        <v>61</v>
      </c>
      <c r="F20" s="40">
        <v>0.33</v>
      </c>
      <c r="G20" s="16" t="s">
        <v>59</v>
      </c>
      <c r="H20" s="13"/>
      <c r="I20" s="16"/>
    </row>
    <row r="21" spans="1:9" ht="12">
      <c r="A21" t="s">
        <v>31</v>
      </c>
      <c r="B21" s="39">
        <f>(F21/9)</f>
        <v>73.33333333333333</v>
      </c>
      <c r="C21" s="17"/>
      <c r="D21" t="s">
        <v>28</v>
      </c>
      <c r="F21" s="21">
        <f>PRODUCT(F20,B14)</f>
        <v>660</v>
      </c>
      <c r="G21" s="29" t="s">
        <v>56</v>
      </c>
      <c r="H21" s="33" t="s">
        <v>57</v>
      </c>
      <c r="I21" s="16"/>
    </row>
    <row r="22" spans="1:9" ht="12">
      <c r="A22" t="s">
        <v>32</v>
      </c>
      <c r="B22" s="39">
        <f>(B21/0.1)/24-(B13)</f>
        <v>30.555555555555554</v>
      </c>
      <c r="C22" s="17"/>
      <c r="D22" t="s">
        <v>29</v>
      </c>
      <c r="F22" s="21">
        <f>B14-F21</f>
        <v>1340</v>
      </c>
      <c r="G22" s="30">
        <v>0.6</v>
      </c>
      <c r="H22" s="34">
        <f>B14/PRODUCT(G22,24)</f>
        <v>138.8888888888889</v>
      </c>
      <c r="I22" s="16"/>
    </row>
    <row r="23" spans="1:9" ht="12">
      <c r="A23" t="s">
        <v>38</v>
      </c>
      <c r="B23" s="39">
        <f>(B21/0.2)/24-(B13/2)</f>
        <v>15.277777777777777</v>
      </c>
      <c r="D23" t="s">
        <v>30</v>
      </c>
      <c r="F23" s="21">
        <f>F22/3.4</f>
        <v>394.11764705882354</v>
      </c>
      <c r="G23" s="31">
        <v>1</v>
      </c>
      <c r="H23" s="34">
        <f>B14/PRODUCT(G23,24)</f>
        <v>83.33333333333333</v>
      </c>
      <c r="I23" s="16"/>
    </row>
    <row r="24" spans="1:8" ht="12">
      <c r="A24" s="3" t="s">
        <v>40</v>
      </c>
      <c r="B24" s="3"/>
      <c r="C24" s="3"/>
      <c r="F24" s="8"/>
      <c r="G24" s="31">
        <v>1.5</v>
      </c>
      <c r="H24" s="34">
        <f>B14/PRODUCT(G24,24)</f>
        <v>55.55555555555556</v>
      </c>
    </row>
    <row r="25" spans="4:8" ht="12">
      <c r="D25" t="s">
        <v>14</v>
      </c>
      <c r="F25" s="21">
        <f>PRODUCT(F23,10)</f>
        <v>3941.176470588235</v>
      </c>
      <c r="G25" s="32">
        <v>2</v>
      </c>
      <c r="H25" s="35">
        <f>B14/PRODUCT(G25,24)</f>
        <v>41.666666666666664</v>
      </c>
    </row>
    <row r="26" spans="1:6" ht="12">
      <c r="A26" s="1" t="s">
        <v>17</v>
      </c>
      <c r="B26" s="9"/>
      <c r="C26" s="20" t="s">
        <v>12</v>
      </c>
      <c r="D26" t="s">
        <v>15</v>
      </c>
      <c r="F26" s="21">
        <f>PRODUCT(F23,4)</f>
        <v>1576.4705882352941</v>
      </c>
    </row>
    <row r="27" spans="1:6" ht="12">
      <c r="A27" t="s">
        <v>44</v>
      </c>
      <c r="B27" s="10"/>
      <c r="C27" s="8"/>
      <c r="D27" t="s">
        <v>16</v>
      </c>
      <c r="F27" s="21">
        <f>PRODUCT(F23,2.5)</f>
        <v>985.2941176470588</v>
      </c>
    </row>
    <row r="28" spans="1:9" ht="12">
      <c r="A28" t="s">
        <v>43</v>
      </c>
      <c r="B28" s="10"/>
      <c r="C28" s="39">
        <f>B22</f>
        <v>30.555555555555554</v>
      </c>
      <c r="D28" s="22" t="s">
        <v>13</v>
      </c>
      <c r="E28" s="23"/>
      <c r="F28" s="23"/>
      <c r="G28" s="23"/>
      <c r="H28" s="23"/>
      <c r="I28" s="24"/>
    </row>
    <row r="29" spans="1:9" ht="12">
      <c r="A29" t="s">
        <v>42</v>
      </c>
      <c r="B29" s="11"/>
      <c r="C29" s="39">
        <f>B23</f>
        <v>15.277777777777777</v>
      </c>
      <c r="D29" s="12" t="s">
        <v>22</v>
      </c>
      <c r="E29" s="16"/>
      <c r="F29" s="16"/>
      <c r="G29" s="16"/>
      <c r="H29" s="16"/>
      <c r="I29" s="13"/>
    </row>
    <row r="30" spans="1:9" ht="12">
      <c r="A30" t="s">
        <v>45</v>
      </c>
      <c r="B30" s="11"/>
      <c r="C30" s="38"/>
      <c r="D30" s="12" t="s">
        <v>49</v>
      </c>
      <c r="E30" s="16"/>
      <c r="F30" s="16"/>
      <c r="G30" s="16"/>
      <c r="H30" s="16"/>
      <c r="I30" s="13"/>
    </row>
    <row r="31" spans="1:9" ht="12">
      <c r="A31" t="s">
        <v>46</v>
      </c>
      <c r="B31" s="11"/>
      <c r="C31" s="38">
        <f>F25/24</f>
        <v>164.2156862745098</v>
      </c>
      <c r="D31" s="12" t="s">
        <v>50</v>
      </c>
      <c r="E31" s="16"/>
      <c r="F31" s="16"/>
      <c r="G31" s="16"/>
      <c r="H31" s="16"/>
      <c r="I31" s="13"/>
    </row>
    <row r="32" spans="1:9" ht="12">
      <c r="A32" t="s">
        <v>47</v>
      </c>
      <c r="B32" s="4"/>
      <c r="C32" s="38">
        <f>F26/24</f>
        <v>65.68627450980392</v>
      </c>
      <c r="D32" s="12" t="s">
        <v>51</v>
      </c>
      <c r="E32" s="16"/>
      <c r="F32" s="16"/>
      <c r="G32" s="16"/>
      <c r="H32" s="16"/>
      <c r="I32" s="13"/>
    </row>
    <row r="33" spans="1:9" ht="12.75" thickBot="1">
      <c r="A33" t="s">
        <v>48</v>
      </c>
      <c r="C33" s="38">
        <f>F27/24</f>
        <v>41.05392156862745</v>
      </c>
      <c r="D33" s="12" t="s">
        <v>52</v>
      </c>
      <c r="E33" s="16"/>
      <c r="F33" s="16"/>
      <c r="G33" s="16"/>
      <c r="H33" s="16"/>
      <c r="I33" s="13"/>
    </row>
    <row r="34" spans="1:9" ht="12.75" thickBot="1">
      <c r="A34" t="s">
        <v>60</v>
      </c>
      <c r="B34" s="10"/>
      <c r="C34" s="40">
        <v>66</v>
      </c>
      <c r="D34" s="16" t="s">
        <v>53</v>
      </c>
      <c r="E34" s="16"/>
      <c r="F34" s="16"/>
      <c r="G34" s="16"/>
      <c r="H34" s="16"/>
      <c r="I34" s="13"/>
    </row>
    <row r="35" spans="1:9" ht="12">
      <c r="A35" t="s">
        <v>19</v>
      </c>
      <c r="C35" s="21">
        <f>PRODUCT(100,B17)/PRODUCT(C34,24)</f>
        <v>6.313131313131313</v>
      </c>
      <c r="D35" s="14" t="s">
        <v>54</v>
      </c>
      <c r="E35" s="25"/>
      <c r="F35" s="25"/>
      <c r="G35" s="25"/>
      <c r="H35" s="25"/>
      <c r="I35" s="15"/>
    </row>
    <row r="36" spans="3:10" ht="12">
      <c r="C36" s="17"/>
      <c r="D36" s="16"/>
      <c r="E36" s="16"/>
      <c r="F36" s="16"/>
      <c r="G36" s="16"/>
      <c r="H36" s="16"/>
      <c r="I36" s="16"/>
      <c r="J36" s="16"/>
    </row>
    <row r="37" ht="12">
      <c r="C37" s="8"/>
    </row>
  </sheetData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Lighthall</dc:creator>
  <cp:keywords/>
  <dc:description/>
  <cp:lastModifiedBy>VHAPALLIGHTG</cp:lastModifiedBy>
  <cp:lastPrinted>2000-01-30T18:13:30Z</cp:lastPrinted>
  <dcterms:created xsi:type="dcterms:W3CDTF">1999-12-08T05:50:43Z</dcterms:created>
  <dcterms:modified xsi:type="dcterms:W3CDTF">2003-10-06T22:43:58Z</dcterms:modified>
  <cp:category/>
  <cp:version/>
  <cp:contentType/>
  <cp:contentStatus/>
</cp:coreProperties>
</file>