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555" yWindow="15" windowWidth="18405" windowHeight="15780"/>
  </bookViews>
  <sheets>
    <sheet name="Sheet2" sheetId="2" r:id="rId1"/>
    <sheet name="Sheet3" sheetId="3" r:id="rId2"/>
  </sheets>
  <definedNames>
    <definedName name="_xlnm.Print_Area" localSheetId="0">Sheet2!$A$1:$Q$64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3" i="2" l="1"/>
  <c r="O50" i="2"/>
  <c r="M51" i="2"/>
  <c r="O51" i="2"/>
  <c r="M52" i="2"/>
  <c r="O52" i="2"/>
  <c r="M53" i="2"/>
  <c r="O53" i="2"/>
  <c r="M54" i="2"/>
  <c r="O54" i="2"/>
  <c r="M55" i="2"/>
  <c r="O55" i="2"/>
  <c r="M56" i="2"/>
  <c r="O56" i="2"/>
  <c r="M57" i="2"/>
  <c r="O57" i="2"/>
  <c r="M58" i="2"/>
  <c r="O58" i="2"/>
  <c r="M59" i="2"/>
  <c r="O59" i="2"/>
  <c r="M60" i="2"/>
  <c r="O60" i="2"/>
  <c r="M61" i="2"/>
  <c r="O61" i="2"/>
  <c r="M62" i="2"/>
  <c r="Q62" i="2"/>
  <c r="P62" i="2"/>
  <c r="O62" i="2"/>
  <c r="N62" i="2"/>
  <c r="Q61" i="2"/>
  <c r="P61" i="2"/>
  <c r="N61" i="2"/>
  <c r="Q60" i="2"/>
  <c r="P60" i="2"/>
  <c r="N60" i="2"/>
  <c r="Q59" i="2"/>
  <c r="P59" i="2"/>
  <c r="N59" i="2"/>
  <c r="Q58" i="2"/>
  <c r="P58" i="2"/>
  <c r="N58" i="2"/>
  <c r="Q57" i="2"/>
  <c r="P57" i="2"/>
  <c r="N57" i="2"/>
  <c r="Q56" i="2"/>
  <c r="P56" i="2"/>
  <c r="N56" i="2"/>
  <c r="Q55" i="2"/>
  <c r="P55" i="2"/>
  <c r="N55" i="2"/>
  <c r="Q54" i="2"/>
  <c r="P54" i="2"/>
  <c r="N54" i="2"/>
  <c r="Q53" i="2"/>
  <c r="P53" i="2"/>
  <c r="N53" i="2"/>
  <c r="Q52" i="2"/>
  <c r="P52" i="2"/>
  <c r="N52" i="2"/>
  <c r="Q51" i="2"/>
  <c r="P51" i="2"/>
  <c r="N51" i="2"/>
  <c r="O49" i="2"/>
  <c r="M50" i="2"/>
  <c r="Q50" i="2"/>
  <c r="P50" i="2"/>
  <c r="N50" i="2"/>
  <c r="O48" i="2"/>
  <c r="M49" i="2"/>
  <c r="Q49" i="2"/>
  <c r="P49" i="2"/>
  <c r="N49" i="2"/>
  <c r="M48" i="2"/>
  <c r="Q48" i="2"/>
  <c r="O47" i="2"/>
  <c r="P48" i="2"/>
  <c r="N48" i="2"/>
  <c r="P47" i="2"/>
  <c r="G43" i="2"/>
  <c r="I50" i="2"/>
  <c r="G51" i="2"/>
  <c r="I51" i="2"/>
  <c r="G52" i="2"/>
  <c r="I52" i="2"/>
  <c r="G53" i="2"/>
  <c r="I53" i="2"/>
  <c r="G54" i="2"/>
  <c r="I54" i="2"/>
  <c r="G55" i="2"/>
  <c r="I55" i="2"/>
  <c r="G56" i="2"/>
  <c r="I56" i="2"/>
  <c r="G57" i="2"/>
  <c r="I57" i="2"/>
  <c r="G58" i="2"/>
  <c r="I58" i="2"/>
  <c r="G59" i="2"/>
  <c r="I59" i="2"/>
  <c r="G60" i="2"/>
  <c r="I60" i="2"/>
  <c r="G61" i="2"/>
  <c r="I61" i="2"/>
  <c r="G62" i="2"/>
  <c r="K62" i="2"/>
  <c r="J62" i="2"/>
  <c r="I62" i="2"/>
  <c r="H62" i="2"/>
  <c r="K61" i="2"/>
  <c r="J61" i="2"/>
  <c r="H61" i="2"/>
  <c r="K60" i="2"/>
  <c r="J60" i="2"/>
  <c r="H60" i="2"/>
  <c r="K59" i="2"/>
  <c r="J59" i="2"/>
  <c r="H59" i="2"/>
  <c r="K58" i="2"/>
  <c r="J58" i="2"/>
  <c r="H58" i="2"/>
  <c r="K57" i="2"/>
  <c r="J57" i="2"/>
  <c r="H57" i="2"/>
  <c r="K56" i="2"/>
  <c r="J56" i="2"/>
  <c r="H56" i="2"/>
  <c r="K55" i="2"/>
  <c r="J55" i="2"/>
  <c r="H55" i="2"/>
  <c r="K54" i="2"/>
  <c r="J54" i="2"/>
  <c r="H54" i="2"/>
  <c r="K53" i="2"/>
  <c r="J53" i="2"/>
  <c r="H53" i="2"/>
  <c r="K52" i="2"/>
  <c r="J52" i="2"/>
  <c r="H52" i="2"/>
  <c r="K51" i="2"/>
  <c r="J51" i="2"/>
  <c r="H51" i="2"/>
  <c r="I49" i="2"/>
  <c r="G50" i="2"/>
  <c r="K50" i="2"/>
  <c r="J50" i="2"/>
  <c r="H50" i="2"/>
  <c r="I48" i="2"/>
  <c r="G49" i="2"/>
  <c r="K49" i="2"/>
  <c r="J49" i="2"/>
  <c r="H49" i="2"/>
  <c r="G48" i="2"/>
  <c r="K48" i="2"/>
  <c r="I47" i="2"/>
  <c r="J48" i="2"/>
  <c r="H48" i="2"/>
  <c r="J47" i="2"/>
  <c r="C50" i="2"/>
  <c r="A51" i="2"/>
  <c r="C51" i="2"/>
  <c r="A52" i="2"/>
  <c r="C52" i="2"/>
  <c r="A53" i="2"/>
  <c r="C53" i="2"/>
  <c r="A54" i="2"/>
  <c r="C54" i="2"/>
  <c r="A55" i="2"/>
  <c r="C55" i="2"/>
  <c r="A56" i="2"/>
  <c r="C56" i="2"/>
  <c r="A57" i="2"/>
  <c r="C57" i="2"/>
  <c r="A58" i="2"/>
  <c r="C58" i="2"/>
  <c r="A59" i="2"/>
  <c r="C59" i="2"/>
  <c r="A60" i="2"/>
  <c r="C60" i="2"/>
  <c r="A61" i="2"/>
  <c r="C61" i="2"/>
  <c r="A62" i="2"/>
  <c r="E62" i="2"/>
  <c r="E61" i="2"/>
  <c r="E60" i="2"/>
  <c r="E59" i="2"/>
  <c r="E58" i="2"/>
  <c r="E57" i="2"/>
  <c r="E56" i="2"/>
  <c r="E55" i="2"/>
  <c r="E54" i="2"/>
  <c r="E53" i="2"/>
  <c r="D62" i="2"/>
  <c r="D61" i="2"/>
  <c r="D60" i="2"/>
  <c r="D59" i="2"/>
  <c r="D58" i="2"/>
  <c r="D57" i="2"/>
  <c r="D56" i="2"/>
  <c r="D55" i="2"/>
  <c r="D54" i="2"/>
  <c r="D53" i="2"/>
  <c r="C62" i="2"/>
  <c r="B62" i="2"/>
  <c r="B61" i="2"/>
  <c r="B60" i="2"/>
  <c r="B59" i="2"/>
  <c r="B58" i="2"/>
  <c r="B57" i="2"/>
  <c r="B56" i="2"/>
  <c r="B55" i="2"/>
  <c r="B54" i="2"/>
  <c r="B53" i="2"/>
  <c r="B52" i="2"/>
  <c r="B51" i="2"/>
  <c r="C49" i="2"/>
  <c r="B50" i="2"/>
  <c r="C48" i="2"/>
  <c r="B49" i="2"/>
  <c r="B48" i="2"/>
  <c r="G17" i="2"/>
  <c r="G22" i="2"/>
  <c r="G21" i="2"/>
  <c r="G20" i="2"/>
  <c r="G37" i="2"/>
  <c r="K43" i="2"/>
  <c r="M17" i="2"/>
  <c r="G38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G28" i="2"/>
  <c r="A38" i="2"/>
  <c r="A37" i="2"/>
  <c r="A36" i="2"/>
  <c r="A35" i="2"/>
  <c r="A34" i="2"/>
  <c r="A33" i="2"/>
  <c r="A32" i="2"/>
  <c r="A31" i="2"/>
  <c r="A30" i="2"/>
  <c r="A29" i="2"/>
  <c r="A28" i="2"/>
  <c r="Q43" i="2"/>
  <c r="D50" i="2"/>
  <c r="D49" i="2"/>
  <c r="C47" i="2"/>
  <c r="D48" i="2"/>
  <c r="D47" i="2"/>
  <c r="A49" i="2"/>
  <c r="E49" i="2"/>
  <c r="A48" i="2"/>
  <c r="E48" i="2"/>
  <c r="A27" i="2"/>
  <c r="A26" i="2"/>
  <c r="A25" i="2"/>
  <c r="A24" i="2"/>
  <c r="A23" i="2"/>
  <c r="A22" i="2"/>
  <c r="A21" i="2"/>
  <c r="A20" i="2"/>
  <c r="A19" i="2"/>
  <c r="G24" i="2"/>
  <c r="G32" i="2"/>
  <c r="G19" i="2"/>
  <c r="G26" i="2"/>
  <c r="G30" i="2"/>
  <c r="G34" i="2"/>
  <c r="G36" i="2"/>
  <c r="G23" i="2"/>
  <c r="G25" i="2"/>
  <c r="G27" i="2"/>
  <c r="G29" i="2"/>
  <c r="G31" i="2"/>
  <c r="G33" i="2"/>
  <c r="G35" i="2"/>
  <c r="A50" i="2"/>
  <c r="E50" i="2"/>
  <c r="D51" i="2"/>
  <c r="E51" i="2"/>
  <c r="D52" i="2"/>
  <c r="E52" i="2"/>
</calcChain>
</file>

<file path=xl/sharedStrings.xml><?xml version="1.0" encoding="utf-8"?>
<sst xmlns="http://schemas.openxmlformats.org/spreadsheetml/2006/main" count="139" uniqueCount="70">
  <si>
    <t>NPH:</t>
  </si>
  <si>
    <t>Lantus:</t>
  </si>
  <si>
    <t>Correction</t>
  </si>
  <si>
    <t xml:space="preserve"> My BG is between</t>
  </si>
  <si>
    <t>no extra</t>
  </si>
  <si>
    <t>=</t>
  </si>
  <si>
    <t>Breakfast</t>
  </si>
  <si>
    <t>Dinner</t>
  </si>
  <si>
    <t>Grams of Carbs</t>
  </si>
  <si>
    <t>Insulin</t>
  </si>
  <si>
    <t>Target BG:</t>
  </si>
  <si>
    <t>Instructions for use of form</t>
  </si>
  <si>
    <t>You must first select "save as" and save form under a different name (use the name of the patient)</t>
  </si>
  <si>
    <t>You will need to add patient's name and insulin information in each area in red</t>
  </si>
  <si>
    <t xml:space="preserve">Correction has to be how much 1 unit of fast acting insulin lowers the BG. </t>
  </si>
  <si>
    <t xml:space="preserve">For example, 1/2 unit of humalog lowering the BG 50, you would input the correction of 100 </t>
  </si>
  <si>
    <t>Also need to include target BG for that time.</t>
  </si>
  <si>
    <t xml:space="preserve">There are two forms, High dose scale, which increases in increments of 1 unit, and low dose, which increases in increments of 1/2 units </t>
  </si>
  <si>
    <t>Carb to insulin ratio is how many grams of carbs are covered by 1 unit of insulin.</t>
  </si>
  <si>
    <t>Meal plan is included if you would like the patient to have a certain amount of carbs at each meal time.</t>
  </si>
  <si>
    <t>There are two lines at the bottom of the forms that you can type in additional notes</t>
  </si>
  <si>
    <t>In the bottom right corner of the form, there is the date in which the form was printed.</t>
  </si>
  <si>
    <t>Humalog</t>
  </si>
  <si>
    <t>subtract 1H</t>
  </si>
  <si>
    <t>Insert patient name here</t>
  </si>
  <si>
    <t>Insulin Scale for:</t>
  </si>
  <si>
    <t>Correction insulin</t>
  </si>
  <si>
    <t>Standard Insulin Dose</t>
  </si>
  <si>
    <t>1 H</t>
  </si>
  <si>
    <t>2 H</t>
  </si>
  <si>
    <t>3 H</t>
  </si>
  <si>
    <t>4 H</t>
  </si>
  <si>
    <t>5 H</t>
  </si>
  <si>
    <t>6 H</t>
  </si>
  <si>
    <t>7 H</t>
  </si>
  <si>
    <t>8 H</t>
  </si>
  <si>
    <t>9 H</t>
  </si>
  <si>
    <t>10 H</t>
  </si>
  <si>
    <t>Breakfast Carb Ratio:</t>
  </si>
  <si>
    <t>Lunch Carb Ratio:</t>
  </si>
  <si>
    <t>Dinner Carb Ratio:</t>
  </si>
  <si>
    <t>Insulin to Carbohydrate Ratio</t>
  </si>
  <si>
    <t>Lunch</t>
  </si>
  <si>
    <r>
      <t>·</t>
    </r>
    <r>
      <rPr>
        <b/>
        <sz val="12"/>
        <rFont val="Arial"/>
        <family val="2"/>
      </rPr>
      <t xml:space="preserve"> Carb Ratio</t>
    </r>
    <r>
      <rPr>
        <sz val="12"/>
        <rFont val="Arial"/>
        <family val="2"/>
      </rPr>
      <t>= Amount of grams of carbs covered by 1 unit of Humalog</t>
    </r>
  </si>
  <si>
    <t>Total Humalog insulin dose= insulin for carbs + correction insulin</t>
  </si>
  <si>
    <t>Medical Record Number</t>
  </si>
  <si>
    <t>Patient Name</t>
  </si>
  <si>
    <t xml:space="preserve">Addressograph or Label </t>
  </si>
  <si>
    <t>to</t>
  </si>
  <si>
    <t>If correcting at bedtime, give only half of usual dinner correction and re-test in 2 hours</t>
  </si>
  <si>
    <t>11 H</t>
  </si>
  <si>
    <t>12 H</t>
  </si>
  <si>
    <t>13 H</t>
  </si>
  <si>
    <t>14 H</t>
  </si>
  <si>
    <t>15 H</t>
  </si>
  <si>
    <t>16 H</t>
  </si>
  <si>
    <t>17 H</t>
  </si>
  <si>
    <t>18H</t>
  </si>
  <si>
    <t>19H</t>
  </si>
  <si>
    <t>20 H</t>
  </si>
  <si>
    <t xml:space="preserve"> Less than 70= treat with sugar</t>
  </si>
  <si>
    <t>Lucile Salter Packard Children’s Hospital</t>
  </si>
  <si>
    <t>STANFORD UNIVERSITY MEDICAL CENTER</t>
  </si>
  <si>
    <t>725 Welch Road     Palo Alto, CA   94304</t>
  </si>
  <si>
    <t>Packard Pediatric Diabetes Center</t>
  </si>
  <si>
    <t>Diabetes Educator Line: (650) 498-7353</t>
  </si>
  <si>
    <t>NPH</t>
  </si>
  <si>
    <r>
      <t xml:space="preserve">CLINIC VISITS  </t>
    </r>
    <r>
      <rPr>
        <sz val="7"/>
        <color indexed="8"/>
        <rFont val="Symbol"/>
        <family val="1"/>
      </rPr>
      <t>·</t>
    </r>
    <r>
      <rPr>
        <sz val="7"/>
        <color indexed="8"/>
        <rFont val="Times New Roman"/>
        <family val="1"/>
      </rPr>
      <t xml:space="preserve"> INSULIN DOSES SCALE (TEEN DOSE)</t>
    </r>
  </si>
  <si>
    <r>
      <t xml:space="preserve">· </t>
    </r>
    <r>
      <rPr>
        <b/>
        <sz val="12"/>
        <rFont val="Arial"/>
        <family val="2"/>
      </rPr>
      <t>Do not use correction scale if your last shot was less than 3 hours ago</t>
    </r>
  </si>
  <si>
    <t>Teen dose version: 3-6-2013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</si>
</sst>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Symbol"/>
      <family val="1"/>
      <charset val="2"/>
    </font>
    <font>
      <b/>
      <sz val="14"/>
      <name val="Arial"/>
      <family val="2"/>
    </font>
    <font>
      <sz val="8"/>
      <name val="Arial"/>
      <family val="2"/>
    </font>
    <font>
      <sz val="6"/>
      <color indexed="8"/>
      <name val="Times New Roman"/>
      <family val="1"/>
    </font>
    <font>
      <sz val="6"/>
      <name val="Arial"/>
      <family val="2"/>
    </font>
    <font>
      <sz val="8"/>
      <color indexed="8"/>
      <name val="Arial"/>
      <family val="2"/>
    </font>
    <font>
      <sz val="30"/>
      <color indexed="8"/>
      <name val="Calibri"/>
      <family val="2"/>
    </font>
    <font>
      <sz val="7"/>
      <color indexed="8"/>
      <name val="Times New Roman"/>
      <family val="1"/>
    </font>
    <font>
      <sz val="48"/>
      <color indexed="8"/>
      <name val="BC C39 3 to 1 HD Medium"/>
      <family val="2"/>
    </font>
    <font>
      <b/>
      <u/>
      <sz val="11"/>
      <color indexed="8"/>
      <name val="Times New Roman"/>
      <family val="1"/>
    </font>
    <font>
      <sz val="9"/>
      <name val="Arial"/>
    </font>
    <font>
      <sz val="11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7"/>
      <color indexed="8"/>
      <name val="Symbol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n">
        <color indexed="10"/>
      </right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auto="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10"/>
      </left>
      <right style="thin">
        <color auto="1"/>
      </right>
      <top style="thin">
        <color indexed="10"/>
      </top>
      <bottom style="medium">
        <color auto="1"/>
      </bottom>
      <diagonal/>
    </border>
    <border>
      <left style="thin">
        <color indexed="10"/>
      </left>
      <right style="thin">
        <color auto="1"/>
      </right>
      <top style="thin">
        <color indexed="10"/>
      </top>
      <bottom style="thin">
        <color indexed="1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hair">
        <color auto="1"/>
      </bottom>
      <diagonal/>
    </border>
    <border>
      <left/>
      <right style="thick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</borders>
  <cellStyleXfs count="11">
    <xf numFmtId="0" fontId="0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44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0" xfId="0" applyNumberFormat="1" applyAlignment="1">
      <alignment horizontal="left"/>
    </xf>
    <xf numFmtId="0" fontId="8" fillId="2" borderId="0" xfId="0" applyFont="1" applyFill="1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4" xfId="0" applyFont="1" applyBorder="1"/>
    <xf numFmtId="0" fontId="4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7" fillId="2" borderId="0" xfId="0" applyFont="1" applyFill="1" applyBorder="1"/>
    <xf numFmtId="0" fontId="5" fillId="0" borderId="0" xfId="0" applyFont="1" applyBorder="1"/>
    <xf numFmtId="0" fontId="0" fillId="0" borderId="7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164" fontId="8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4" fillId="2" borderId="0" xfId="0" applyFont="1" applyFill="1" applyBorder="1"/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1" fontId="8" fillId="0" borderId="21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1" fontId="8" fillId="0" borderId="23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2" fillId="2" borderId="0" xfId="0" applyFont="1" applyFill="1" applyBorder="1"/>
    <xf numFmtId="0" fontId="13" fillId="2" borderId="0" xfId="0" applyFont="1" applyFill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/>
    <xf numFmtId="0" fontId="13" fillId="0" borderId="0" xfId="0" applyFont="1"/>
    <xf numFmtId="1" fontId="8" fillId="0" borderId="0" xfId="0" applyNumberFormat="1" applyFont="1" applyBorder="1"/>
    <xf numFmtId="0" fontId="4" fillId="2" borderId="25" xfId="0" applyFont="1" applyFill="1" applyBorder="1"/>
    <xf numFmtId="0" fontId="10" fillId="0" borderId="26" xfId="0" applyFont="1" applyBorder="1"/>
    <xf numFmtId="0" fontId="10" fillId="0" borderId="26" xfId="0" applyFont="1" applyBorder="1" applyAlignment="1">
      <alignment horizontal="center"/>
    </xf>
    <xf numFmtId="0" fontId="10" fillId="0" borderId="27" xfId="0" applyFont="1" applyBorder="1"/>
    <xf numFmtId="0" fontId="10" fillId="0" borderId="0" xfId="0" applyFont="1" applyBorder="1"/>
    <xf numFmtId="0" fontId="4" fillId="0" borderId="25" xfId="0" applyFont="1" applyBorder="1"/>
    <xf numFmtId="0" fontId="10" fillId="2" borderId="28" xfId="0" applyFont="1" applyFill="1" applyBorder="1"/>
    <xf numFmtId="0" fontId="10" fillId="0" borderId="0" xfId="0" applyFont="1" applyBorder="1" applyAlignment="1">
      <alignment horizontal="center"/>
    </xf>
    <xf numFmtId="0" fontId="10" fillId="0" borderId="28" xfId="0" applyFont="1" applyBorder="1"/>
    <xf numFmtId="0" fontId="10" fillId="0" borderId="29" xfId="0" applyFont="1" applyBorder="1"/>
    <xf numFmtId="0" fontId="10" fillId="0" borderId="30" xfId="0" applyFont="1" applyBorder="1"/>
    <xf numFmtId="0" fontId="10" fillId="0" borderId="31" xfId="0" applyFont="1" applyBorder="1"/>
    <xf numFmtId="0" fontId="10" fillId="0" borderId="31" xfId="0" applyFont="1" applyBorder="1" applyAlignment="1">
      <alignment horizontal="center"/>
    </xf>
    <xf numFmtId="0" fontId="10" fillId="0" borderId="32" xfId="0" applyFont="1" applyBorder="1"/>
    <xf numFmtId="0" fontId="10" fillId="0" borderId="33" xfId="0" applyNumberFormat="1" applyFont="1" applyBorder="1"/>
    <xf numFmtId="0" fontId="10" fillId="0" borderId="32" xfId="0" applyNumberFormat="1" applyFont="1" applyBorder="1"/>
    <xf numFmtId="1" fontId="8" fillId="0" borderId="24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6" fillId="0" borderId="34" xfId="0" applyFont="1" applyBorder="1"/>
    <xf numFmtId="0" fontId="6" fillId="0" borderId="0" xfId="0" applyFont="1" applyBorder="1" applyAlignment="1">
      <alignment horizontal="left"/>
    </xf>
    <xf numFmtId="0" fontId="5" fillId="0" borderId="35" xfId="0" applyFont="1" applyBorder="1"/>
    <xf numFmtId="0" fontId="6" fillId="2" borderId="4" xfId="0" applyFont="1" applyFill="1" applyBorder="1"/>
    <xf numFmtId="0" fontId="0" fillId="0" borderId="36" xfId="0" applyBorder="1"/>
    <xf numFmtId="0" fontId="0" fillId="0" borderId="36" xfId="0" applyBorder="1" applyAlignment="1">
      <alignment horizontal="center"/>
    </xf>
    <xf numFmtId="0" fontId="0" fillId="0" borderId="37" xfId="0" applyBorder="1"/>
    <xf numFmtId="0" fontId="0" fillId="0" borderId="0" xfId="0" applyBorder="1" applyAlignment="1">
      <alignment horizontal="left"/>
    </xf>
    <xf numFmtId="0" fontId="15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7" fillId="0" borderId="2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/>
    <xf numFmtId="0" fontId="2" fillId="0" borderId="28" xfId="0" applyFont="1" applyBorder="1" applyAlignment="1">
      <alignment vertical="top"/>
    </xf>
    <xf numFmtId="0" fontId="0" fillId="0" borderId="38" xfId="0" applyBorder="1"/>
    <xf numFmtId="0" fontId="21" fillId="0" borderId="0" xfId="0" applyFont="1" applyBorder="1"/>
    <xf numFmtId="0" fontId="7" fillId="2" borderId="28" xfId="0" applyFont="1" applyFill="1" applyBorder="1"/>
    <xf numFmtId="1" fontId="8" fillId="0" borderId="39" xfId="0" applyNumberFormat="1" applyFont="1" applyBorder="1" applyAlignment="1">
      <alignment horizontal="center"/>
    </xf>
    <xf numFmtId="0" fontId="8" fillId="0" borderId="24" xfId="0" applyFont="1" applyBorder="1"/>
    <xf numFmtId="1" fontId="8" fillId="0" borderId="40" xfId="0" applyNumberFormat="1" applyFont="1" applyBorder="1" applyAlignment="1">
      <alignment horizontal="center"/>
    </xf>
    <xf numFmtId="1" fontId="8" fillId="0" borderId="41" xfId="0" applyNumberFormat="1" applyFont="1" applyBorder="1" applyAlignment="1">
      <alignment horizontal="center"/>
    </xf>
    <xf numFmtId="0" fontId="8" fillId="0" borderId="13" xfId="0" applyFont="1" applyBorder="1"/>
    <xf numFmtId="0" fontId="8" fillId="0" borderId="13" xfId="0" applyFont="1" applyBorder="1" applyAlignment="1">
      <alignment horizontal="center"/>
    </xf>
    <xf numFmtId="1" fontId="8" fillId="0" borderId="42" xfId="0" applyNumberFormat="1" applyFont="1" applyBorder="1" applyAlignment="1">
      <alignment horizontal="center"/>
    </xf>
    <xf numFmtId="1" fontId="8" fillId="0" borderId="43" xfId="0" applyNumberFormat="1" applyFont="1" applyBorder="1" applyAlignment="1">
      <alignment horizontal="center"/>
    </xf>
    <xf numFmtId="0" fontId="8" fillId="0" borderId="44" xfId="0" applyFont="1" applyBorder="1"/>
    <xf numFmtId="0" fontId="8" fillId="0" borderId="44" xfId="0" applyFont="1" applyBorder="1" applyAlignment="1">
      <alignment horizontal="center"/>
    </xf>
    <xf numFmtId="0" fontId="4" fillId="2" borderId="26" xfId="0" applyFont="1" applyFill="1" applyBorder="1"/>
    <xf numFmtId="0" fontId="10" fillId="2" borderId="0" xfId="0" applyFont="1" applyFill="1" applyBorder="1"/>
    <xf numFmtId="0" fontId="4" fillId="0" borderId="8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" fontId="8" fillId="0" borderId="44" xfId="0" applyNumberFormat="1" applyFont="1" applyBorder="1" applyAlignment="1">
      <alignment horizontal="center"/>
    </xf>
    <xf numFmtId="0" fontId="6" fillId="2" borderId="36" xfId="0" applyFont="1" applyFill="1" applyBorder="1"/>
    <xf numFmtId="0" fontId="6" fillId="0" borderId="0" xfId="0" applyFont="1" applyBorder="1"/>
    <xf numFmtId="1" fontId="8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26" xfId="0" applyFont="1" applyBorder="1"/>
    <xf numFmtId="0" fontId="6" fillId="0" borderId="36" xfId="0" applyFont="1" applyBorder="1"/>
    <xf numFmtId="1" fontId="22" fillId="0" borderId="22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1" fontId="22" fillId="0" borderId="16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/>
    <xf numFmtId="1" fontId="11" fillId="0" borderId="22" xfId="0" applyNumberFormat="1" applyFont="1" applyBorder="1" applyAlignment="1">
      <alignment horizontal="center"/>
    </xf>
    <xf numFmtId="1" fontId="8" fillId="0" borderId="45" xfId="0" applyNumberFormat="1" applyFont="1" applyBorder="1" applyAlignment="1">
      <alignment horizontal="center"/>
    </xf>
    <xf numFmtId="1" fontId="8" fillId="0" borderId="46" xfId="0" applyNumberFormat="1" applyFont="1" applyBorder="1" applyAlignment="1">
      <alignment horizontal="center"/>
    </xf>
    <xf numFmtId="0" fontId="8" fillId="0" borderId="46" xfId="0" applyFont="1" applyBorder="1"/>
    <xf numFmtId="0" fontId="8" fillId="0" borderId="46" xfId="0" applyFont="1" applyBorder="1" applyAlignment="1">
      <alignment horizontal="center"/>
    </xf>
    <xf numFmtId="1" fontId="8" fillId="0" borderId="47" xfId="0" applyNumberFormat="1" applyFont="1" applyBorder="1" applyAlignment="1">
      <alignment horizontal="center"/>
    </xf>
    <xf numFmtId="1" fontId="8" fillId="0" borderId="48" xfId="0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5" xfId="0" applyFont="1" applyBorder="1" applyAlignment="1">
      <alignment horizontal="right"/>
    </xf>
    <xf numFmtId="1" fontId="11" fillId="0" borderId="13" xfId="0" applyNumberFormat="1" applyFont="1" applyBorder="1" applyAlignment="1">
      <alignment horizontal="center"/>
    </xf>
    <xf numFmtId="0" fontId="11" fillId="0" borderId="14" xfId="0" applyFont="1" applyBorder="1" applyAlignment="1">
      <alignment horizontal="right"/>
    </xf>
    <xf numFmtId="0" fontId="3" fillId="0" borderId="33" xfId="0" applyNumberFormat="1" applyFont="1" applyBorder="1"/>
    <xf numFmtId="0" fontId="0" fillId="0" borderId="0" xfId="0" applyFont="1"/>
    <xf numFmtId="0" fontId="3" fillId="0" borderId="28" xfId="0" applyFont="1" applyBorder="1"/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3</xdr:row>
      <xdr:rowOff>12700</xdr:rowOff>
    </xdr:from>
    <xdr:to>
      <xdr:col>5</xdr:col>
      <xdr:colOff>114300</xdr:colOff>
      <xdr:row>4</xdr:row>
      <xdr:rowOff>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406400"/>
          <a:ext cx="114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6"/>
  <sheetViews>
    <sheetView tabSelected="1" topLeftCell="A4" zoomScaleNormal="100" workbookViewId="0">
      <selection activeCell="K4" sqref="K4"/>
    </sheetView>
  </sheetViews>
  <sheetFormatPr defaultColWidth="8.85546875" defaultRowHeight="12.75" x14ac:dyDescent="0.2"/>
  <cols>
    <col min="1" max="1" width="6.7109375" customWidth="1"/>
    <col min="2" max="2" width="2.28515625" customWidth="1"/>
    <col min="3" max="3" width="6.42578125" customWidth="1"/>
    <col min="4" max="4" width="1.42578125" style="11" customWidth="1"/>
    <col min="5" max="5" width="9.85546875" customWidth="1"/>
    <col min="6" max="6" width="2.140625" customWidth="1"/>
    <col min="7" max="7" width="6.7109375" customWidth="1"/>
    <col min="8" max="8" width="2.28515625" customWidth="1"/>
    <col min="9" max="9" width="6.7109375" customWidth="1"/>
    <col min="10" max="10" width="2.140625" customWidth="1"/>
    <col min="11" max="11" width="9.7109375" customWidth="1"/>
    <col min="12" max="12" width="3" customWidth="1"/>
    <col min="13" max="13" width="6.7109375" customWidth="1"/>
    <col min="14" max="14" width="2.28515625" customWidth="1"/>
    <col min="15" max="15" width="6.7109375" customWidth="1"/>
    <col min="16" max="16" width="2" customWidth="1"/>
    <col min="17" max="17" width="9.28515625" customWidth="1"/>
  </cols>
  <sheetData>
    <row r="1" spans="1:17" ht="12" customHeight="1" x14ac:dyDescent="0.2">
      <c r="A1" s="97" t="s">
        <v>61</v>
      </c>
      <c r="B1" s="97"/>
      <c r="C1" s="5"/>
      <c r="D1" s="5"/>
      <c r="E1" s="6"/>
      <c r="F1" s="5"/>
      <c r="G1" s="5"/>
      <c r="H1" s="5"/>
      <c r="I1" s="5"/>
      <c r="J1" s="5"/>
      <c r="K1" s="90" t="s">
        <v>45</v>
      </c>
      <c r="L1" s="86"/>
      <c r="M1" s="5"/>
      <c r="N1" s="5"/>
      <c r="O1" s="5"/>
      <c r="P1" s="5"/>
      <c r="Q1" s="5"/>
    </row>
    <row r="2" spans="1:17" ht="9" customHeight="1" x14ac:dyDescent="0.2">
      <c r="A2" s="87" t="s">
        <v>62</v>
      </c>
      <c r="B2" s="87"/>
      <c r="C2" s="88"/>
      <c r="D2" s="89"/>
      <c r="E2" s="89"/>
      <c r="F2" s="89"/>
      <c r="G2" s="89"/>
      <c r="H2" s="89"/>
      <c r="I2" s="5"/>
      <c r="J2" s="5"/>
      <c r="K2" s="90" t="s">
        <v>46</v>
      </c>
      <c r="L2" s="86"/>
      <c r="M2" s="5"/>
      <c r="N2" s="5"/>
      <c r="O2" s="5"/>
      <c r="P2" s="5"/>
      <c r="Q2" s="5"/>
    </row>
    <row r="3" spans="1:17" ht="10.5" customHeight="1" x14ac:dyDescent="0.2">
      <c r="A3" s="91" t="s">
        <v>63</v>
      </c>
      <c r="B3" s="91"/>
      <c r="C3" s="92"/>
      <c r="D3" s="93"/>
      <c r="E3" s="93"/>
      <c r="F3" s="5"/>
      <c r="G3" s="5"/>
      <c r="H3" s="5"/>
      <c r="I3" s="5"/>
      <c r="J3" s="5"/>
      <c r="K3" s="95" t="s">
        <v>47</v>
      </c>
      <c r="L3" s="86"/>
      <c r="M3" s="5"/>
      <c r="N3" s="5"/>
      <c r="O3" s="5"/>
      <c r="P3" s="5"/>
      <c r="Q3" s="5"/>
    </row>
    <row r="4" spans="1:17" ht="54" customHeight="1" x14ac:dyDescent="0.25">
      <c r="A4" s="141"/>
      <c r="B4" s="141"/>
      <c r="C4" s="142"/>
      <c r="D4" s="142"/>
      <c r="E4" s="142"/>
      <c r="F4" s="142"/>
      <c r="G4" s="142"/>
      <c r="H4" s="142"/>
      <c r="I4" s="142"/>
      <c r="J4" s="5"/>
      <c r="K4" s="98" t="s">
        <v>24</v>
      </c>
      <c r="L4" s="94"/>
      <c r="M4" s="5"/>
      <c r="N4" s="5"/>
      <c r="O4" s="5"/>
      <c r="P4" s="5"/>
      <c r="Q4" s="5"/>
    </row>
    <row r="5" spans="1:17" ht="11.25" customHeight="1" x14ac:dyDescent="0.2">
      <c r="A5" s="143" t="s">
        <v>67</v>
      </c>
      <c r="B5" s="143"/>
      <c r="C5" s="143"/>
      <c r="D5" s="143"/>
      <c r="E5" s="143"/>
      <c r="F5" s="143"/>
      <c r="G5" s="143"/>
      <c r="H5" s="143"/>
      <c r="I5" s="143"/>
      <c r="J5" s="8"/>
      <c r="K5" s="96"/>
      <c r="L5" s="8"/>
      <c r="M5" s="8"/>
      <c r="N5" s="8"/>
      <c r="O5" s="8"/>
      <c r="P5" s="8"/>
      <c r="Q5" s="8"/>
    </row>
    <row r="6" spans="1:17" ht="14.25" x14ac:dyDescent="0.2">
      <c r="A6" s="10" t="s">
        <v>64</v>
      </c>
      <c r="B6" s="10"/>
      <c r="K6" s="10" t="s">
        <v>65</v>
      </c>
    </row>
    <row r="7" spans="1:17" ht="18" x14ac:dyDescent="0.25">
      <c r="A7" s="55" t="s">
        <v>25</v>
      </c>
      <c r="B7" s="55"/>
      <c r="C7" s="5"/>
      <c r="D7" s="6"/>
      <c r="E7" s="5"/>
      <c r="F7" s="5"/>
      <c r="G7" s="5"/>
      <c r="H7" s="5"/>
      <c r="I7" s="5"/>
      <c r="J7" s="5"/>
      <c r="L7" s="21"/>
      <c r="M7" s="5"/>
      <c r="N7" s="5"/>
      <c r="O7" s="5"/>
      <c r="P7" s="5"/>
      <c r="Q7" s="5"/>
    </row>
    <row r="8" spans="1:17" ht="18" x14ac:dyDescent="0.25">
      <c r="A8" s="55" t="s">
        <v>27</v>
      </c>
      <c r="B8" s="55"/>
      <c r="K8" s="139" t="s">
        <v>69</v>
      </c>
    </row>
    <row r="9" spans="1:17" s="49" customFormat="1" ht="14.1" customHeight="1" x14ac:dyDescent="0.25">
      <c r="A9" s="61" t="s">
        <v>6</v>
      </c>
      <c r="B9" s="109"/>
      <c r="C9" s="62"/>
      <c r="D9" s="63"/>
      <c r="E9" s="64"/>
      <c r="F9" s="65"/>
      <c r="G9" s="66" t="s">
        <v>42</v>
      </c>
      <c r="H9" s="119"/>
      <c r="I9" s="62"/>
      <c r="J9" s="62"/>
      <c r="K9" s="64"/>
      <c r="L9" s="65"/>
      <c r="M9" s="66" t="s">
        <v>7</v>
      </c>
      <c r="N9" s="119"/>
      <c r="O9" s="62"/>
      <c r="P9" s="62"/>
      <c r="Q9" s="64"/>
    </row>
    <row r="10" spans="1:17" s="49" customFormat="1" ht="12" customHeight="1" x14ac:dyDescent="0.2">
      <c r="A10" s="67" t="s">
        <v>0</v>
      </c>
      <c r="B10" s="110"/>
      <c r="C10" s="65"/>
      <c r="D10" s="68"/>
      <c r="E10" s="138"/>
      <c r="G10" s="69"/>
      <c r="H10" s="65"/>
      <c r="I10" s="65"/>
      <c r="J10" s="65"/>
      <c r="K10" s="70"/>
      <c r="M10" s="140" t="s">
        <v>66</v>
      </c>
      <c r="N10" s="65"/>
      <c r="O10" s="65"/>
      <c r="P10" s="65"/>
      <c r="Q10" s="75"/>
    </row>
    <row r="11" spans="1:17" s="49" customFormat="1" ht="12" customHeight="1" x14ac:dyDescent="0.2">
      <c r="A11" s="67" t="s">
        <v>1</v>
      </c>
      <c r="B11" s="110"/>
      <c r="C11" s="65"/>
      <c r="D11" s="68"/>
      <c r="E11" s="75"/>
      <c r="G11" s="69"/>
      <c r="H11" s="65"/>
      <c r="I11" s="65"/>
      <c r="J11" s="65"/>
      <c r="K11" s="70"/>
      <c r="M11" s="69" t="s">
        <v>1</v>
      </c>
      <c r="N11" s="65"/>
      <c r="O11" s="65"/>
      <c r="P11" s="65"/>
      <c r="Q11" s="75"/>
    </row>
    <row r="12" spans="1:17" s="49" customFormat="1" ht="12" customHeight="1" thickBot="1" x14ac:dyDescent="0.25">
      <c r="A12" s="71" t="s">
        <v>22</v>
      </c>
      <c r="B12" s="72"/>
      <c r="C12" s="72"/>
      <c r="D12" s="73"/>
      <c r="E12" s="76"/>
      <c r="G12" s="71" t="s">
        <v>22</v>
      </c>
      <c r="H12" s="72"/>
      <c r="I12" s="72"/>
      <c r="J12" s="72"/>
      <c r="K12" s="74"/>
      <c r="M12" s="71" t="s">
        <v>22</v>
      </c>
      <c r="N12" s="72"/>
      <c r="O12" s="72"/>
      <c r="P12" s="72"/>
      <c r="Q12" s="76"/>
    </row>
    <row r="13" spans="1:17" s="58" customFormat="1" ht="6.75" customHeight="1" x14ac:dyDescent="0.2">
      <c r="A13" s="56"/>
      <c r="B13" s="56"/>
      <c r="C13" s="56"/>
      <c r="D13" s="57"/>
      <c r="E13" s="56"/>
      <c r="G13" s="56"/>
      <c r="H13" s="56"/>
      <c r="I13" s="56"/>
      <c r="J13" s="56"/>
      <c r="K13" s="56"/>
      <c r="M13" s="56"/>
      <c r="N13" s="56"/>
      <c r="O13" s="56"/>
      <c r="P13" s="56"/>
      <c r="Q13" s="56"/>
    </row>
    <row r="14" spans="1:17" ht="18" x14ac:dyDescent="0.25">
      <c r="A14" s="59" t="s">
        <v>41</v>
      </c>
      <c r="B14" s="59"/>
    </row>
    <row r="15" spans="1:17" ht="16.5" thickBot="1" x14ac:dyDescent="0.3">
      <c r="A15" s="54" t="s">
        <v>43</v>
      </c>
      <c r="B15" s="54"/>
    </row>
    <row r="16" spans="1:17" ht="16.5" thickTop="1" x14ac:dyDescent="0.25">
      <c r="A16" s="17" t="s">
        <v>38</v>
      </c>
      <c r="B16" s="111"/>
      <c r="C16" s="26"/>
      <c r="D16" s="27"/>
      <c r="E16" s="28"/>
      <c r="G16" s="17" t="s">
        <v>39</v>
      </c>
      <c r="H16" s="111"/>
      <c r="I16" s="26"/>
      <c r="J16" s="27"/>
      <c r="K16" s="28"/>
      <c r="M16" s="17" t="s">
        <v>40</v>
      </c>
      <c r="N16" s="111"/>
      <c r="O16" s="26"/>
      <c r="P16" s="27"/>
      <c r="Q16" s="28"/>
    </row>
    <row r="17" spans="1:17" x14ac:dyDescent="0.2">
      <c r="A17" s="47">
        <v>0</v>
      </c>
      <c r="B17" s="112"/>
      <c r="C17" s="5"/>
      <c r="D17" s="6"/>
      <c r="E17" s="29"/>
      <c r="G17" s="47">
        <f>IF(E10," ",A17)</f>
        <v>0</v>
      </c>
      <c r="H17" s="112"/>
      <c r="I17" s="5"/>
      <c r="J17" s="6"/>
      <c r="K17" s="29"/>
      <c r="M17" s="47">
        <f>A17</f>
        <v>0</v>
      </c>
      <c r="N17" s="112"/>
      <c r="O17" s="5"/>
      <c r="P17" s="6"/>
      <c r="Q17" s="29"/>
    </row>
    <row r="18" spans="1:17" ht="14.25" x14ac:dyDescent="0.2">
      <c r="A18" s="18" t="s">
        <v>8</v>
      </c>
      <c r="B18" s="113"/>
      <c r="C18" s="8"/>
      <c r="D18" s="7"/>
      <c r="E18" s="30" t="s">
        <v>9</v>
      </c>
      <c r="G18" s="18" t="s">
        <v>8</v>
      </c>
      <c r="H18" s="113"/>
      <c r="I18" s="8"/>
      <c r="J18" s="7"/>
      <c r="K18" s="30" t="s">
        <v>9</v>
      </c>
      <c r="M18" s="18" t="s">
        <v>8</v>
      </c>
      <c r="N18" s="113"/>
      <c r="O18" s="8"/>
      <c r="P18" s="7"/>
      <c r="Q18" s="30" t="s">
        <v>9</v>
      </c>
    </row>
    <row r="19" spans="1:17" ht="12" customHeight="1" x14ac:dyDescent="0.2">
      <c r="A19" s="99">
        <f>SUM(A17)</f>
        <v>0</v>
      </c>
      <c r="B19" s="77"/>
      <c r="C19" s="100"/>
      <c r="D19" s="53"/>
      <c r="E19" s="101" t="s">
        <v>28</v>
      </c>
      <c r="G19" s="99">
        <f>IF(E10," ",SUM(G17))</f>
        <v>0</v>
      </c>
      <c r="H19" s="77"/>
      <c r="I19" s="100"/>
      <c r="J19" s="53"/>
      <c r="K19" s="101" t="s">
        <v>28</v>
      </c>
      <c r="M19" s="99">
        <f>SUM(M17)</f>
        <v>0</v>
      </c>
      <c r="N19" s="77"/>
      <c r="O19" s="100"/>
      <c r="P19" s="53"/>
      <c r="Q19" s="101" t="s">
        <v>28</v>
      </c>
    </row>
    <row r="20" spans="1:17" ht="12" customHeight="1" x14ac:dyDescent="0.2">
      <c r="A20" s="102">
        <f>SUM(2*A17)</f>
        <v>0</v>
      </c>
      <c r="B20" s="40"/>
      <c r="C20" s="103"/>
      <c r="D20" s="104"/>
      <c r="E20" s="105" t="s">
        <v>29</v>
      </c>
      <c r="F20" s="22"/>
      <c r="G20" s="102">
        <f>IF(E10," ",SUM(2*G17))</f>
        <v>0</v>
      </c>
      <c r="H20" s="40"/>
      <c r="I20" s="103"/>
      <c r="J20" s="104"/>
      <c r="K20" s="105" t="s">
        <v>29</v>
      </c>
      <c r="L20" s="22"/>
      <c r="M20" s="102">
        <f>SUM(2*M17)</f>
        <v>0</v>
      </c>
      <c r="N20" s="40"/>
      <c r="O20" s="103"/>
      <c r="P20" s="104"/>
      <c r="Q20" s="105" t="s">
        <v>29</v>
      </c>
    </row>
    <row r="21" spans="1:17" ht="12" customHeight="1" x14ac:dyDescent="0.2">
      <c r="A21" s="102">
        <f>SUM(A17*3)</f>
        <v>0</v>
      </c>
      <c r="B21" s="40"/>
      <c r="C21" s="103"/>
      <c r="D21" s="104"/>
      <c r="E21" s="105" t="s">
        <v>30</v>
      </c>
      <c r="F21" s="23"/>
      <c r="G21" s="102">
        <f>IF(E10," ",SUM(G17*3))</f>
        <v>0</v>
      </c>
      <c r="H21" s="40"/>
      <c r="I21" s="103"/>
      <c r="J21" s="104"/>
      <c r="K21" s="105" t="s">
        <v>30</v>
      </c>
      <c r="L21" s="23"/>
      <c r="M21" s="102">
        <f>SUM(M17*3)</f>
        <v>0</v>
      </c>
      <c r="N21" s="40"/>
      <c r="O21" s="103"/>
      <c r="P21" s="104"/>
      <c r="Q21" s="105" t="s">
        <v>30</v>
      </c>
    </row>
    <row r="22" spans="1:17" ht="12" customHeight="1" x14ac:dyDescent="0.2">
      <c r="A22" s="102">
        <f>SUM(A17*4)</f>
        <v>0</v>
      </c>
      <c r="B22" s="40"/>
      <c r="C22" s="103"/>
      <c r="D22" s="104"/>
      <c r="E22" s="105" t="s">
        <v>31</v>
      </c>
      <c r="F22" s="24"/>
      <c r="G22" s="102">
        <f>IF(E10," ",SUM(G17*4))</f>
        <v>0</v>
      </c>
      <c r="H22" s="40"/>
      <c r="I22" s="103"/>
      <c r="J22" s="104"/>
      <c r="K22" s="105" t="s">
        <v>31</v>
      </c>
      <c r="L22" s="24"/>
      <c r="M22" s="102">
        <f>SUM(M17*4)</f>
        <v>0</v>
      </c>
      <c r="N22" s="40"/>
      <c r="O22" s="103"/>
      <c r="P22" s="104"/>
      <c r="Q22" s="105" t="s">
        <v>31</v>
      </c>
    </row>
    <row r="23" spans="1:17" ht="12" customHeight="1" x14ac:dyDescent="0.2">
      <c r="A23" s="102">
        <f>SUM(A17*5)</f>
        <v>0</v>
      </c>
      <c r="B23" s="40"/>
      <c r="C23" s="103"/>
      <c r="D23" s="104"/>
      <c r="E23" s="105" t="s">
        <v>32</v>
      </c>
      <c r="F23" s="24"/>
      <c r="G23" s="102">
        <f>SUM(G17*5)</f>
        <v>0</v>
      </c>
      <c r="H23" s="40"/>
      <c r="I23" s="103"/>
      <c r="J23" s="104"/>
      <c r="K23" s="105" t="s">
        <v>32</v>
      </c>
      <c r="L23" s="24"/>
      <c r="M23" s="102">
        <f>SUM(M17*5)</f>
        <v>0</v>
      </c>
      <c r="N23" s="40"/>
      <c r="O23" s="103"/>
      <c r="P23" s="104"/>
      <c r="Q23" s="105" t="s">
        <v>32</v>
      </c>
    </row>
    <row r="24" spans="1:17" ht="12" customHeight="1" x14ac:dyDescent="0.2">
      <c r="A24" s="102">
        <f>SUM(A17*6)</f>
        <v>0</v>
      </c>
      <c r="B24" s="40"/>
      <c r="C24" s="103"/>
      <c r="D24" s="104"/>
      <c r="E24" s="105" t="s">
        <v>33</v>
      </c>
      <c r="F24" s="19"/>
      <c r="G24" s="102">
        <f>SUM(G17*6)</f>
        <v>0</v>
      </c>
      <c r="H24" s="40"/>
      <c r="I24" s="103"/>
      <c r="J24" s="104"/>
      <c r="K24" s="105" t="s">
        <v>33</v>
      </c>
      <c r="L24" s="19"/>
      <c r="M24" s="102">
        <f>SUM(M17*6)</f>
        <v>0</v>
      </c>
      <c r="N24" s="40"/>
      <c r="O24" s="103"/>
      <c r="P24" s="104"/>
      <c r="Q24" s="105" t="s">
        <v>33</v>
      </c>
    </row>
    <row r="25" spans="1:17" ht="12" customHeight="1" x14ac:dyDescent="0.2">
      <c r="A25" s="102">
        <f>SUM(A17*7)</f>
        <v>0</v>
      </c>
      <c r="B25" s="40"/>
      <c r="C25" s="103"/>
      <c r="D25" s="104"/>
      <c r="E25" s="105" t="s">
        <v>34</v>
      </c>
      <c r="F25" s="19"/>
      <c r="G25" s="102">
        <f>SUM(G17*7)</f>
        <v>0</v>
      </c>
      <c r="H25" s="40"/>
      <c r="I25" s="103"/>
      <c r="J25" s="104"/>
      <c r="K25" s="105" t="s">
        <v>34</v>
      </c>
      <c r="L25" s="19"/>
      <c r="M25" s="102">
        <f>SUM(M17*7)</f>
        <v>0</v>
      </c>
      <c r="N25" s="40"/>
      <c r="O25" s="103"/>
      <c r="P25" s="104"/>
      <c r="Q25" s="105" t="s">
        <v>34</v>
      </c>
    </row>
    <row r="26" spans="1:17" ht="12" customHeight="1" x14ac:dyDescent="0.2">
      <c r="A26" s="102">
        <f>SUM(A17*8)</f>
        <v>0</v>
      </c>
      <c r="B26" s="40"/>
      <c r="C26" s="103"/>
      <c r="D26" s="104"/>
      <c r="E26" s="105" t="s">
        <v>35</v>
      </c>
      <c r="F26" s="19"/>
      <c r="G26" s="102">
        <f>SUM(G17*8)</f>
        <v>0</v>
      </c>
      <c r="H26" s="40"/>
      <c r="I26" s="103"/>
      <c r="J26" s="104"/>
      <c r="K26" s="105" t="s">
        <v>35</v>
      </c>
      <c r="L26" s="19"/>
      <c r="M26" s="102">
        <f>SUM(M17*8)</f>
        <v>0</v>
      </c>
      <c r="N26" s="40"/>
      <c r="O26" s="103"/>
      <c r="P26" s="104"/>
      <c r="Q26" s="105" t="s">
        <v>35</v>
      </c>
    </row>
    <row r="27" spans="1:17" ht="12" customHeight="1" x14ac:dyDescent="0.2">
      <c r="A27" s="102">
        <f>SUM(A17*9)</f>
        <v>0</v>
      </c>
      <c r="B27" s="40"/>
      <c r="C27" s="103"/>
      <c r="D27" s="104"/>
      <c r="E27" s="105" t="s">
        <v>36</v>
      </c>
      <c r="F27" s="19"/>
      <c r="G27" s="102">
        <f>SUM(G17*9)</f>
        <v>0</v>
      </c>
      <c r="H27" s="40"/>
      <c r="I27" s="103"/>
      <c r="J27" s="104"/>
      <c r="K27" s="105" t="s">
        <v>36</v>
      </c>
      <c r="L27" s="19"/>
      <c r="M27" s="102">
        <f>SUM(M17*9)</f>
        <v>0</v>
      </c>
      <c r="N27" s="40"/>
      <c r="O27" s="103"/>
      <c r="P27" s="104"/>
      <c r="Q27" s="105" t="s">
        <v>36</v>
      </c>
    </row>
    <row r="28" spans="1:17" ht="12" customHeight="1" x14ac:dyDescent="0.2">
      <c r="A28" s="102">
        <f>SUM(A17*10)</f>
        <v>0</v>
      </c>
      <c r="B28" s="128"/>
      <c r="C28" s="129"/>
      <c r="D28" s="130"/>
      <c r="E28" s="131" t="s">
        <v>37</v>
      </c>
      <c r="F28" s="19"/>
      <c r="G28" s="102">
        <f>SUM(G17*10)</f>
        <v>0</v>
      </c>
      <c r="H28" s="128"/>
      <c r="I28" s="129"/>
      <c r="J28" s="130"/>
      <c r="K28" s="131" t="s">
        <v>37</v>
      </c>
      <c r="L28" s="19"/>
      <c r="M28" s="102">
        <f>SUM(M17*10)</f>
        <v>0</v>
      </c>
      <c r="N28" s="128"/>
      <c r="O28" s="129"/>
      <c r="P28" s="130"/>
      <c r="Q28" s="131" t="s">
        <v>37</v>
      </c>
    </row>
    <row r="29" spans="1:17" ht="12" customHeight="1" x14ac:dyDescent="0.2">
      <c r="A29" s="102">
        <f>SUM(A17*11)</f>
        <v>0</v>
      </c>
      <c r="B29" s="128"/>
      <c r="C29" s="129"/>
      <c r="D29" s="130"/>
      <c r="E29" s="131" t="s">
        <v>50</v>
      </c>
      <c r="F29" s="19"/>
      <c r="G29" s="102">
        <f>SUM(G17*11)</f>
        <v>0</v>
      </c>
      <c r="H29" s="128"/>
      <c r="I29" s="129"/>
      <c r="J29" s="130"/>
      <c r="K29" s="131" t="s">
        <v>50</v>
      </c>
      <c r="L29" s="19"/>
      <c r="M29" s="102">
        <f>SUM(M17*11)</f>
        <v>0</v>
      </c>
      <c r="N29" s="128"/>
      <c r="O29" s="129"/>
      <c r="P29" s="130"/>
      <c r="Q29" s="131" t="s">
        <v>50</v>
      </c>
    </row>
    <row r="30" spans="1:17" ht="12" customHeight="1" x14ac:dyDescent="0.2">
      <c r="A30" s="102">
        <f>SUM(A17*12)</f>
        <v>0</v>
      </c>
      <c r="B30" s="128"/>
      <c r="C30" s="129"/>
      <c r="D30" s="130"/>
      <c r="E30" s="131" t="s">
        <v>51</v>
      </c>
      <c r="F30" s="19"/>
      <c r="G30" s="102">
        <f>SUM(G17*12)</f>
        <v>0</v>
      </c>
      <c r="H30" s="128"/>
      <c r="I30" s="129"/>
      <c r="J30" s="130"/>
      <c r="K30" s="131" t="s">
        <v>51</v>
      </c>
      <c r="L30" s="19"/>
      <c r="M30" s="102">
        <f>SUM(M17*12)</f>
        <v>0</v>
      </c>
      <c r="N30" s="128"/>
      <c r="O30" s="129"/>
      <c r="P30" s="130"/>
      <c r="Q30" s="131" t="s">
        <v>51</v>
      </c>
    </row>
    <row r="31" spans="1:17" ht="12" customHeight="1" x14ac:dyDescent="0.2">
      <c r="A31" s="102">
        <f>SUM(A17*13)</f>
        <v>0</v>
      </c>
      <c r="B31" s="128"/>
      <c r="C31" s="129"/>
      <c r="D31" s="130"/>
      <c r="E31" s="131" t="s">
        <v>52</v>
      </c>
      <c r="F31" s="19"/>
      <c r="G31" s="102">
        <f>SUM(G17*13)</f>
        <v>0</v>
      </c>
      <c r="H31" s="128"/>
      <c r="I31" s="129"/>
      <c r="J31" s="130"/>
      <c r="K31" s="131" t="s">
        <v>52</v>
      </c>
      <c r="L31" s="19"/>
      <c r="M31" s="102">
        <f>SUM(M17*13)</f>
        <v>0</v>
      </c>
      <c r="N31" s="128"/>
      <c r="O31" s="129"/>
      <c r="P31" s="130"/>
      <c r="Q31" s="131" t="s">
        <v>52</v>
      </c>
    </row>
    <row r="32" spans="1:17" ht="12" customHeight="1" x14ac:dyDescent="0.2">
      <c r="A32" s="102">
        <f>SUM(A17*14)</f>
        <v>0</v>
      </c>
      <c r="B32" s="128"/>
      <c r="C32" s="129"/>
      <c r="D32" s="130"/>
      <c r="E32" s="131" t="s">
        <v>53</v>
      </c>
      <c r="F32" s="19"/>
      <c r="G32" s="102">
        <f>SUM(G17*14)</f>
        <v>0</v>
      </c>
      <c r="H32" s="128"/>
      <c r="I32" s="129"/>
      <c r="J32" s="130"/>
      <c r="K32" s="131" t="s">
        <v>53</v>
      </c>
      <c r="L32" s="19"/>
      <c r="M32" s="102">
        <f>SUM(M17*14)</f>
        <v>0</v>
      </c>
      <c r="N32" s="128"/>
      <c r="O32" s="129"/>
      <c r="P32" s="130"/>
      <c r="Q32" s="131" t="s">
        <v>53</v>
      </c>
    </row>
    <row r="33" spans="1:17" ht="12" customHeight="1" x14ac:dyDescent="0.2">
      <c r="A33" s="102">
        <f>SUM(A17*15)</f>
        <v>0</v>
      </c>
      <c r="B33" s="128"/>
      <c r="C33" s="129"/>
      <c r="D33" s="130"/>
      <c r="E33" s="131" t="s">
        <v>54</v>
      </c>
      <c r="F33" s="19"/>
      <c r="G33" s="102">
        <f>SUM(G17*15)</f>
        <v>0</v>
      </c>
      <c r="H33" s="128"/>
      <c r="I33" s="129"/>
      <c r="J33" s="130"/>
      <c r="K33" s="131" t="s">
        <v>54</v>
      </c>
      <c r="L33" s="19"/>
      <c r="M33" s="102">
        <f>SUM(M17*15)</f>
        <v>0</v>
      </c>
      <c r="N33" s="128"/>
      <c r="O33" s="129"/>
      <c r="P33" s="130"/>
      <c r="Q33" s="131" t="s">
        <v>54</v>
      </c>
    </row>
    <row r="34" spans="1:17" ht="12" customHeight="1" x14ac:dyDescent="0.2">
      <c r="A34" s="102">
        <f>SUM(A17*16)</f>
        <v>0</v>
      </c>
      <c r="B34" s="128"/>
      <c r="C34" s="129"/>
      <c r="D34" s="130"/>
      <c r="E34" s="131" t="s">
        <v>55</v>
      </c>
      <c r="F34" s="19"/>
      <c r="G34" s="102">
        <f>SUM(G17*16)</f>
        <v>0</v>
      </c>
      <c r="H34" s="128"/>
      <c r="I34" s="129"/>
      <c r="J34" s="130"/>
      <c r="K34" s="131" t="s">
        <v>55</v>
      </c>
      <c r="L34" s="19"/>
      <c r="M34" s="102">
        <f>SUM(M17*16)</f>
        <v>0</v>
      </c>
      <c r="N34" s="128"/>
      <c r="O34" s="129"/>
      <c r="P34" s="130"/>
      <c r="Q34" s="131" t="s">
        <v>55</v>
      </c>
    </row>
    <row r="35" spans="1:17" ht="12" customHeight="1" x14ac:dyDescent="0.2">
      <c r="A35" s="102">
        <f>SUM(A17*17)</f>
        <v>0</v>
      </c>
      <c r="B35" s="128"/>
      <c r="C35" s="129"/>
      <c r="D35" s="130"/>
      <c r="E35" s="131" t="s">
        <v>56</v>
      </c>
      <c r="F35" s="19"/>
      <c r="G35" s="102">
        <f>SUM(G17*17)</f>
        <v>0</v>
      </c>
      <c r="H35" s="128"/>
      <c r="I35" s="129"/>
      <c r="J35" s="130"/>
      <c r="K35" s="131" t="s">
        <v>56</v>
      </c>
      <c r="L35" s="19"/>
      <c r="M35" s="102">
        <f>SUM(M17*17)</f>
        <v>0</v>
      </c>
      <c r="N35" s="128"/>
      <c r="O35" s="129"/>
      <c r="P35" s="130"/>
      <c r="Q35" s="131" t="s">
        <v>56</v>
      </c>
    </row>
    <row r="36" spans="1:17" ht="12" customHeight="1" x14ac:dyDescent="0.2">
      <c r="A36" s="102">
        <f>SUM(A17*18)</f>
        <v>0</v>
      </c>
      <c r="B36" s="128"/>
      <c r="C36" s="129"/>
      <c r="D36" s="130"/>
      <c r="E36" s="131" t="s">
        <v>57</v>
      </c>
      <c r="F36" s="19"/>
      <c r="G36" s="102">
        <f>SUM(G17*18)</f>
        <v>0</v>
      </c>
      <c r="H36" s="128"/>
      <c r="I36" s="129"/>
      <c r="J36" s="130"/>
      <c r="K36" s="131" t="s">
        <v>57</v>
      </c>
      <c r="L36" s="19"/>
      <c r="M36" s="102">
        <f>SUM(M17*18)</f>
        <v>0</v>
      </c>
      <c r="N36" s="128"/>
      <c r="O36" s="129"/>
      <c r="P36" s="130"/>
      <c r="Q36" s="131" t="s">
        <v>57</v>
      </c>
    </row>
    <row r="37" spans="1:17" ht="12" customHeight="1" x14ac:dyDescent="0.2">
      <c r="A37" s="127">
        <f>SUM(A17*19)</f>
        <v>0</v>
      </c>
      <c r="B37" s="128"/>
      <c r="C37" s="129"/>
      <c r="D37" s="130"/>
      <c r="E37" s="131" t="s">
        <v>58</v>
      </c>
      <c r="F37" s="19"/>
      <c r="G37" s="127">
        <f>SUM(G17*19)</f>
        <v>0</v>
      </c>
      <c r="H37" s="128"/>
      <c r="I37" s="129"/>
      <c r="J37" s="130"/>
      <c r="K37" s="131" t="s">
        <v>58</v>
      </c>
      <c r="L37" s="19"/>
      <c r="M37" s="127">
        <f>SUM(M17*19)</f>
        <v>0</v>
      </c>
      <c r="N37" s="128"/>
      <c r="O37" s="129"/>
      <c r="P37" s="130"/>
      <c r="Q37" s="131" t="s">
        <v>58</v>
      </c>
    </row>
    <row r="38" spans="1:17" ht="12" customHeight="1" thickBot="1" x14ac:dyDescent="0.25">
      <c r="A38" s="106">
        <f>SUM(A17*20)</f>
        <v>0</v>
      </c>
      <c r="B38" s="114"/>
      <c r="C38" s="107"/>
      <c r="D38" s="108"/>
      <c r="E38" s="132" t="s">
        <v>59</v>
      </c>
      <c r="F38" s="19"/>
      <c r="G38" s="106">
        <f>SUM(G17*20)</f>
        <v>0</v>
      </c>
      <c r="H38" s="114"/>
      <c r="I38" s="107"/>
      <c r="J38" s="108"/>
      <c r="K38" s="132" t="s">
        <v>59</v>
      </c>
      <c r="L38" s="19"/>
      <c r="M38" s="106">
        <f>SUM(M17*20)</f>
        <v>0</v>
      </c>
      <c r="N38" s="114"/>
      <c r="O38" s="107"/>
      <c r="P38" s="108"/>
      <c r="Q38" s="132" t="s">
        <v>59</v>
      </c>
    </row>
    <row r="39" spans="1:17" ht="18.75" thickTop="1" x14ac:dyDescent="0.25">
      <c r="A39" s="55" t="s">
        <v>26</v>
      </c>
      <c r="B39" s="55"/>
      <c r="C39" s="5"/>
      <c r="D39" s="6"/>
      <c r="E39" s="5"/>
      <c r="F39" s="19"/>
      <c r="G39" s="37"/>
      <c r="H39" s="37"/>
      <c r="I39" s="5"/>
      <c r="J39" s="5"/>
      <c r="K39" s="5"/>
      <c r="L39" s="19"/>
      <c r="M39" s="37"/>
      <c r="N39" s="37"/>
      <c r="O39" s="5"/>
      <c r="P39" s="5"/>
      <c r="Q39" s="5"/>
    </row>
    <row r="40" spans="1:17" ht="16.5" thickBot="1" x14ac:dyDescent="0.3">
      <c r="A40" s="54" t="s">
        <v>68</v>
      </c>
      <c r="B40" s="54"/>
      <c r="C40" s="5"/>
      <c r="D40" s="6"/>
      <c r="E40" s="5"/>
      <c r="F40" s="19"/>
      <c r="G40" s="37"/>
      <c r="H40" s="37"/>
      <c r="I40" s="5"/>
      <c r="J40" s="5"/>
      <c r="K40" s="5"/>
      <c r="L40" s="19"/>
      <c r="M40" s="37"/>
      <c r="N40" s="37"/>
      <c r="O40" s="5"/>
      <c r="P40" s="5"/>
      <c r="Q40" s="5"/>
    </row>
    <row r="41" spans="1:17" x14ac:dyDescent="0.2">
      <c r="A41" s="82" t="s">
        <v>6</v>
      </c>
      <c r="B41" s="115"/>
      <c r="C41" s="83"/>
      <c r="D41" s="84"/>
      <c r="E41" s="85"/>
      <c r="F41" s="19"/>
      <c r="G41" s="16" t="s">
        <v>42</v>
      </c>
      <c r="H41" s="120"/>
      <c r="I41" s="83"/>
      <c r="J41" s="83"/>
      <c r="K41" s="85"/>
      <c r="L41" s="19"/>
      <c r="M41" s="16" t="s">
        <v>7</v>
      </c>
      <c r="N41" s="120"/>
      <c r="O41" s="83"/>
      <c r="P41" s="83"/>
      <c r="Q41" s="85"/>
    </row>
    <row r="42" spans="1:17" x14ac:dyDescent="0.2">
      <c r="A42" s="79" t="s">
        <v>2</v>
      </c>
      <c r="B42" s="116"/>
      <c r="C42" s="22"/>
      <c r="D42" s="80" t="s">
        <v>10</v>
      </c>
      <c r="E42" s="81"/>
      <c r="F42" s="19"/>
      <c r="G42" s="79" t="s">
        <v>2</v>
      </c>
      <c r="H42" s="116"/>
      <c r="I42" s="22"/>
      <c r="J42" s="80" t="s">
        <v>10</v>
      </c>
      <c r="K42" s="81"/>
      <c r="L42" s="19"/>
      <c r="M42" s="79" t="s">
        <v>2</v>
      </c>
      <c r="N42" s="116"/>
      <c r="O42" s="22"/>
      <c r="P42" s="80" t="s">
        <v>10</v>
      </c>
      <c r="Q42" s="81"/>
    </row>
    <row r="43" spans="1:17" ht="14.25" x14ac:dyDescent="0.2">
      <c r="A43" s="45">
        <v>0</v>
      </c>
      <c r="B43" s="117"/>
      <c r="C43" s="37"/>
      <c r="D43" s="38"/>
      <c r="E43" s="46">
        <v>120</v>
      </c>
      <c r="F43" s="19"/>
      <c r="G43" s="45">
        <f xml:space="preserve"> A43</f>
        <v>0</v>
      </c>
      <c r="H43" s="117"/>
      <c r="I43" s="37"/>
      <c r="J43" s="38"/>
      <c r="K43" s="46">
        <f>E43</f>
        <v>120</v>
      </c>
      <c r="L43" s="19"/>
      <c r="M43" s="45">
        <f>A43</f>
        <v>0</v>
      </c>
      <c r="N43" s="117"/>
      <c r="O43" s="60"/>
      <c r="P43" s="78"/>
      <c r="Q43" s="46">
        <f>E43</f>
        <v>120</v>
      </c>
    </row>
    <row r="44" spans="1:17" x14ac:dyDescent="0.2">
      <c r="A44" s="12" t="s">
        <v>3</v>
      </c>
      <c r="B44" s="118"/>
      <c r="C44" s="13"/>
      <c r="D44" s="13"/>
      <c r="E44" s="14"/>
      <c r="F44" s="19"/>
      <c r="G44" s="12" t="s">
        <v>3</v>
      </c>
      <c r="H44" s="118"/>
      <c r="I44" s="13"/>
      <c r="J44" s="13"/>
      <c r="K44" s="14"/>
      <c r="L44" s="19"/>
      <c r="M44" s="12" t="s">
        <v>3</v>
      </c>
      <c r="N44" s="118"/>
      <c r="O44" s="13"/>
      <c r="P44" s="13"/>
      <c r="Q44" s="14"/>
    </row>
    <row r="45" spans="1:17" ht="12" customHeight="1" x14ac:dyDescent="0.2">
      <c r="A45" s="133" t="s">
        <v>60</v>
      </c>
      <c r="B45" s="134"/>
      <c r="C45" s="15"/>
      <c r="D45" s="15"/>
      <c r="E45" s="135"/>
      <c r="F45" s="19"/>
      <c r="G45" s="133" t="s">
        <v>60</v>
      </c>
      <c r="H45" s="134"/>
      <c r="I45" s="15"/>
      <c r="J45" s="15"/>
      <c r="K45" s="135"/>
      <c r="L45" s="19"/>
      <c r="M45" s="133" t="s">
        <v>60</v>
      </c>
      <c r="N45" s="134"/>
      <c r="O45" s="15"/>
      <c r="P45" s="15"/>
      <c r="Q45" s="135"/>
    </row>
    <row r="46" spans="1:17" ht="12" customHeight="1" x14ac:dyDescent="0.2">
      <c r="A46" s="39">
        <v>70</v>
      </c>
      <c r="B46" s="136" t="s">
        <v>48</v>
      </c>
      <c r="C46" s="40">
        <v>100</v>
      </c>
      <c r="D46" s="104" t="s">
        <v>5</v>
      </c>
      <c r="E46" s="137" t="s">
        <v>23</v>
      </c>
      <c r="F46" s="19"/>
      <c r="G46" s="39">
        <v>70</v>
      </c>
      <c r="H46" s="136" t="s">
        <v>48</v>
      </c>
      <c r="I46" s="40">
        <v>100</v>
      </c>
      <c r="J46" s="104" t="s">
        <v>5</v>
      </c>
      <c r="K46" s="137" t="s">
        <v>23</v>
      </c>
      <c r="L46" s="19"/>
      <c r="M46" s="39">
        <v>70</v>
      </c>
      <c r="N46" s="136" t="s">
        <v>48</v>
      </c>
      <c r="O46" s="40">
        <v>100</v>
      </c>
      <c r="P46" s="104" t="s">
        <v>5</v>
      </c>
      <c r="Q46" s="137" t="s">
        <v>23</v>
      </c>
    </row>
    <row r="47" spans="1:17" ht="12" customHeight="1" x14ac:dyDescent="0.2">
      <c r="A47" s="50">
        <v>101</v>
      </c>
      <c r="B47" s="126" t="s">
        <v>48</v>
      </c>
      <c r="C47" s="51">
        <f>SUM(E43)</f>
        <v>120</v>
      </c>
      <c r="D47" s="122" t="str">
        <f t="shared" ref="D47:D52" si="0">IF(C46&gt;=500," ","=")</f>
        <v>=</v>
      </c>
      <c r="E47" s="52" t="s">
        <v>4</v>
      </c>
      <c r="F47" s="19"/>
      <c r="G47" s="50">
        <v>101</v>
      </c>
      <c r="H47" s="126" t="s">
        <v>48</v>
      </c>
      <c r="I47" s="51">
        <f>SUM(K43)</f>
        <v>120</v>
      </c>
      <c r="J47" s="122" t="str">
        <f t="shared" ref="J47:J52" si="1">IF(I46&gt;=500," ","=")</f>
        <v>=</v>
      </c>
      <c r="K47" s="52" t="s">
        <v>4</v>
      </c>
      <c r="L47" s="19"/>
      <c r="M47" s="50">
        <v>101</v>
      </c>
      <c r="N47" s="126" t="s">
        <v>48</v>
      </c>
      <c r="O47" s="51">
        <f>SUM(Q43)</f>
        <v>120</v>
      </c>
      <c r="P47" s="122" t="str">
        <f t="shared" ref="P47:P52" si="2">IF(O46&gt;=500," ","=")</f>
        <v>=</v>
      </c>
      <c r="Q47" s="52" t="s">
        <v>4</v>
      </c>
    </row>
    <row r="48" spans="1:17" ht="12" customHeight="1" x14ac:dyDescent="0.2">
      <c r="A48" s="39">
        <f>SUM(E43+1)</f>
        <v>121</v>
      </c>
      <c r="B48" s="121" t="str">
        <f t="shared" ref="B48:B62" si="3">IF(C47&gt;=600, " ","to")</f>
        <v>to</v>
      </c>
      <c r="C48" s="40">
        <f>SUM((A43)+E43)</f>
        <v>120</v>
      </c>
      <c r="D48" s="122" t="str">
        <f t="shared" si="0"/>
        <v>=</v>
      </c>
      <c r="E48" s="41" t="str">
        <f>IF(A48&gt;500,"   ","+1 H")</f>
        <v>+1 H</v>
      </c>
      <c r="F48" s="19"/>
      <c r="G48" s="39">
        <f>SUM(K43+1)</f>
        <v>121</v>
      </c>
      <c r="H48" s="121" t="str">
        <f t="shared" ref="H48:H62" si="4">IF(I47&gt;=600, " ","to")</f>
        <v>to</v>
      </c>
      <c r="I48" s="40">
        <f>SUM((G43)+K43)</f>
        <v>120</v>
      </c>
      <c r="J48" s="122" t="str">
        <f t="shared" si="1"/>
        <v>=</v>
      </c>
      <c r="K48" s="41" t="str">
        <f>IF(G48&gt;500,"   ","+1 H")</f>
        <v>+1 H</v>
      </c>
      <c r="L48" s="19"/>
      <c r="M48" s="39">
        <f>SUM(Q43+1)</f>
        <v>121</v>
      </c>
      <c r="N48" s="121" t="str">
        <f t="shared" ref="N48:N62" si="5">IF(O47&gt;=600, " ","to")</f>
        <v>to</v>
      </c>
      <c r="O48" s="40">
        <f>SUM((M43)+Q43)</f>
        <v>120</v>
      </c>
      <c r="P48" s="122" t="str">
        <f t="shared" si="2"/>
        <v>=</v>
      </c>
      <c r="Q48" s="41" t="str">
        <f>IF(M48&gt;500,"   ","+1 H")</f>
        <v>+1 H</v>
      </c>
    </row>
    <row r="49" spans="1:17" ht="12" customHeight="1" x14ac:dyDescent="0.2">
      <c r="A49" s="39">
        <f>SUM(C48+1)</f>
        <v>121</v>
      </c>
      <c r="B49" s="121" t="str">
        <f t="shared" si="3"/>
        <v>to</v>
      </c>
      <c r="C49" s="40">
        <f>SUM(E43+2*A43)</f>
        <v>120</v>
      </c>
      <c r="D49" s="122" t="str">
        <f t="shared" si="0"/>
        <v>=</v>
      </c>
      <c r="E49" s="41" t="str">
        <f>IF(A49&gt;500,"   ","+2 H")</f>
        <v>+2 H</v>
      </c>
      <c r="F49" s="19"/>
      <c r="G49" s="39">
        <f>SUM(I48+1)</f>
        <v>121</v>
      </c>
      <c r="H49" s="121" t="str">
        <f t="shared" si="4"/>
        <v>to</v>
      </c>
      <c r="I49" s="40">
        <f>SUM(K43+2*G43)</f>
        <v>120</v>
      </c>
      <c r="J49" s="122" t="str">
        <f t="shared" si="1"/>
        <v>=</v>
      </c>
      <c r="K49" s="41" t="str">
        <f>IF(G49&gt;500,"   ","+2 H")</f>
        <v>+2 H</v>
      </c>
      <c r="L49" s="19"/>
      <c r="M49" s="39">
        <f>SUM(O48+1)</f>
        <v>121</v>
      </c>
      <c r="N49" s="121" t="str">
        <f t="shared" si="5"/>
        <v>to</v>
      </c>
      <c r="O49" s="40">
        <f>SUM(Q43+2*M43)</f>
        <v>120</v>
      </c>
      <c r="P49" s="122" t="str">
        <f t="shared" si="2"/>
        <v>=</v>
      </c>
      <c r="Q49" s="41" t="str">
        <f>IF(M49&gt;500,"   ","+2 H")</f>
        <v>+2 H</v>
      </c>
    </row>
    <row r="50" spans="1:17" ht="12" customHeight="1" x14ac:dyDescent="0.2">
      <c r="A50" s="39">
        <f>SUM(C49+1)</f>
        <v>121</v>
      </c>
      <c r="B50" s="121" t="str">
        <f t="shared" si="3"/>
        <v>to</v>
      </c>
      <c r="C50" s="40">
        <f>SUM(E43+(3*A43))</f>
        <v>120</v>
      </c>
      <c r="D50" s="122" t="str">
        <f t="shared" si="0"/>
        <v>=</v>
      </c>
      <c r="E50" s="41" t="str">
        <f>IF(A50&gt;500,"   ","+3 H")</f>
        <v>+3 H</v>
      </c>
      <c r="G50" s="39">
        <f>SUM(I49+1)</f>
        <v>121</v>
      </c>
      <c r="H50" s="121" t="str">
        <f t="shared" si="4"/>
        <v>to</v>
      </c>
      <c r="I50" s="40">
        <f>SUM(K43+(3*G43))</f>
        <v>120</v>
      </c>
      <c r="J50" s="122" t="str">
        <f t="shared" si="1"/>
        <v>=</v>
      </c>
      <c r="K50" s="41" t="str">
        <f>IF(G50&gt;500,"   ","+3 H")</f>
        <v>+3 H</v>
      </c>
      <c r="M50" s="39">
        <f>SUM(O49+1)</f>
        <v>121</v>
      </c>
      <c r="N50" s="121" t="str">
        <f t="shared" si="5"/>
        <v>to</v>
      </c>
      <c r="O50" s="40">
        <f>SUM(Q43+(3*M43))</f>
        <v>120</v>
      </c>
      <c r="P50" s="122" t="str">
        <f t="shared" si="2"/>
        <v>=</v>
      </c>
      <c r="Q50" s="41" t="str">
        <f>IF(M50&gt;500,"   ","+3 H")</f>
        <v>+3 H</v>
      </c>
    </row>
    <row r="51" spans="1:17" ht="12" customHeight="1" x14ac:dyDescent="0.2">
      <c r="A51" s="39">
        <f t="shared" ref="A51:A62" si="6">IF(C50&gt;=600,"    ",C50+1)</f>
        <v>121</v>
      </c>
      <c r="B51" s="121" t="str">
        <f t="shared" si="3"/>
        <v>to</v>
      </c>
      <c r="C51" s="40">
        <f>IF(A51&gt;600,"  ",E43+4*A43)</f>
        <v>120</v>
      </c>
      <c r="D51" s="122" t="str">
        <f t="shared" si="0"/>
        <v>=</v>
      </c>
      <c r="E51" s="41" t="str">
        <f>IF(A51&gt;500,"   ","+4 H")</f>
        <v>+4 H</v>
      </c>
      <c r="G51" s="39">
        <f t="shared" ref="G51:G62" si="7">IF(I50&gt;=600,"    ",I50+1)</f>
        <v>121</v>
      </c>
      <c r="H51" s="121" t="str">
        <f t="shared" si="4"/>
        <v>to</v>
      </c>
      <c r="I51" s="40">
        <f>IF(G51&gt;600,"  ",K43+4*G43)</f>
        <v>120</v>
      </c>
      <c r="J51" s="122" t="str">
        <f t="shared" si="1"/>
        <v>=</v>
      </c>
      <c r="K51" s="41" t="str">
        <f>IF(G51&gt;500,"   ","+4 H")</f>
        <v>+4 H</v>
      </c>
      <c r="M51" s="39">
        <f t="shared" ref="M51:M62" si="8">IF(O50&gt;=600,"    ",O50+1)</f>
        <v>121</v>
      </c>
      <c r="N51" s="121" t="str">
        <f t="shared" si="5"/>
        <v>to</v>
      </c>
      <c r="O51" s="40">
        <f>IF(M51&gt;600,"  ",Q43+4*M43)</f>
        <v>120</v>
      </c>
      <c r="P51" s="122" t="str">
        <f t="shared" si="2"/>
        <v>=</v>
      </c>
      <c r="Q51" s="41" t="str">
        <f>IF(M51&gt;500,"   ","+4 H")</f>
        <v>+4 H</v>
      </c>
    </row>
    <row r="52" spans="1:17" ht="12" customHeight="1" x14ac:dyDescent="0.2">
      <c r="A52" s="39">
        <f t="shared" si="6"/>
        <v>121</v>
      </c>
      <c r="B52" s="121" t="str">
        <f t="shared" si="3"/>
        <v>to</v>
      </c>
      <c r="C52" s="40">
        <f>IF(A52&gt;600,"   ",E43+5*A43)</f>
        <v>120</v>
      </c>
      <c r="D52" s="122" t="str">
        <f t="shared" si="0"/>
        <v>=</v>
      </c>
      <c r="E52" s="41" t="str">
        <f>IF(A52&gt;500,"   ","+5 H")</f>
        <v>+5 H</v>
      </c>
      <c r="G52" s="39">
        <f t="shared" si="7"/>
        <v>121</v>
      </c>
      <c r="H52" s="121" t="str">
        <f t="shared" si="4"/>
        <v>to</v>
      </c>
      <c r="I52" s="40">
        <f>IF(G52&gt;600,"   ",K43+5*G43)</f>
        <v>120</v>
      </c>
      <c r="J52" s="122" t="str">
        <f t="shared" si="1"/>
        <v>=</v>
      </c>
      <c r="K52" s="41" t="str">
        <f>IF(G52&gt;500,"   ","+5 H")</f>
        <v>+5 H</v>
      </c>
      <c r="M52" s="39">
        <f t="shared" si="8"/>
        <v>121</v>
      </c>
      <c r="N52" s="121" t="str">
        <f t="shared" si="5"/>
        <v>to</v>
      </c>
      <c r="O52" s="40">
        <f>IF(M52&gt;600,"   ",Q43+5*M43)</f>
        <v>120</v>
      </c>
      <c r="P52" s="122" t="str">
        <f t="shared" si="2"/>
        <v>=</v>
      </c>
      <c r="Q52" s="41" t="str">
        <f>IF(M52&gt;500,"   ","+5 H")</f>
        <v>+5 H</v>
      </c>
    </row>
    <row r="53" spans="1:17" ht="12" customHeight="1" x14ac:dyDescent="0.2">
      <c r="A53" s="39">
        <f t="shared" si="6"/>
        <v>121</v>
      </c>
      <c r="B53" s="121" t="str">
        <f t="shared" si="3"/>
        <v>to</v>
      </c>
      <c r="C53" s="40">
        <f>IF(A53&gt;600,"   ",E43+6*A43)</f>
        <v>120</v>
      </c>
      <c r="D53" s="122" t="str">
        <f t="shared" ref="D53:D62" si="9">IF(C52&gt;=600," ","=")</f>
        <v>=</v>
      </c>
      <c r="E53" s="41" t="str">
        <f>IF(A53&gt;600,"   ","+6 H")</f>
        <v>+6 H</v>
      </c>
      <c r="G53" s="39">
        <f t="shared" si="7"/>
        <v>121</v>
      </c>
      <c r="H53" s="121" t="str">
        <f t="shared" si="4"/>
        <v>to</v>
      </c>
      <c r="I53" s="40">
        <f>IF(G53&gt;600,"   ",K43+6*G43)</f>
        <v>120</v>
      </c>
      <c r="J53" s="122" t="str">
        <f t="shared" ref="J53:J62" si="10">IF(I52&gt;=600," ","=")</f>
        <v>=</v>
      </c>
      <c r="K53" s="41" t="str">
        <f>IF(G53&gt;600,"   ","+6 H")</f>
        <v>+6 H</v>
      </c>
      <c r="L53" s="1"/>
      <c r="M53" s="39">
        <f t="shared" si="8"/>
        <v>121</v>
      </c>
      <c r="N53" s="121" t="str">
        <f t="shared" si="5"/>
        <v>to</v>
      </c>
      <c r="O53" s="40">
        <f>IF(M53&gt;600,"   ",Q43+6*M43)</f>
        <v>120</v>
      </c>
      <c r="P53" s="122" t="str">
        <f t="shared" ref="P53:P62" si="11">IF(O52&gt;=600," ","=")</f>
        <v>=</v>
      </c>
      <c r="Q53" s="41" t="str">
        <f>IF(M53&gt;600,"   ","+6 H")</f>
        <v>+6 H</v>
      </c>
    </row>
    <row r="54" spans="1:17" ht="12" customHeight="1" x14ac:dyDescent="0.2">
      <c r="A54" s="39">
        <f t="shared" si="6"/>
        <v>121</v>
      </c>
      <c r="B54" s="121" t="str">
        <f t="shared" si="3"/>
        <v>to</v>
      </c>
      <c r="C54" s="40">
        <f>IF(A54&gt;600,"   ",E43+7*A43)</f>
        <v>120</v>
      </c>
      <c r="D54" s="122" t="str">
        <f t="shared" si="9"/>
        <v>=</v>
      </c>
      <c r="E54" s="41" t="str">
        <f>IF(A54&gt;600,"   ","+7 H")</f>
        <v>+7 H</v>
      </c>
      <c r="G54" s="39">
        <f t="shared" si="7"/>
        <v>121</v>
      </c>
      <c r="H54" s="121" t="str">
        <f t="shared" si="4"/>
        <v>to</v>
      </c>
      <c r="I54" s="40">
        <f>IF(G54&gt;600,"   ",K43+7*G43)</f>
        <v>120</v>
      </c>
      <c r="J54" s="122" t="str">
        <f t="shared" si="10"/>
        <v>=</v>
      </c>
      <c r="K54" s="41" t="str">
        <f>IF(G54&gt;600,"   ","+7 H")</f>
        <v>+7 H</v>
      </c>
      <c r="L54" s="1"/>
      <c r="M54" s="39">
        <f t="shared" si="8"/>
        <v>121</v>
      </c>
      <c r="N54" s="121" t="str">
        <f t="shared" si="5"/>
        <v>to</v>
      </c>
      <c r="O54" s="40">
        <f>IF(M54&gt;600,"   ",Q43+7*M43)</f>
        <v>120</v>
      </c>
      <c r="P54" s="122" t="str">
        <f t="shared" si="11"/>
        <v>=</v>
      </c>
      <c r="Q54" s="41" t="str">
        <f>IF(M54&gt;600,"   ","+7 H")</f>
        <v>+7 H</v>
      </c>
    </row>
    <row r="55" spans="1:17" ht="12" customHeight="1" x14ac:dyDescent="0.2">
      <c r="A55" s="39">
        <f t="shared" si="6"/>
        <v>121</v>
      </c>
      <c r="B55" s="121" t="str">
        <f t="shared" si="3"/>
        <v>to</v>
      </c>
      <c r="C55" s="40">
        <f>IF(A55&gt;600,"   ",E43+8*A43)</f>
        <v>120</v>
      </c>
      <c r="D55" s="122" t="str">
        <f t="shared" si="9"/>
        <v>=</v>
      </c>
      <c r="E55" s="41" t="str">
        <f>IF(A55&gt;600,"   ","+8 H")</f>
        <v>+8 H</v>
      </c>
      <c r="F55" s="20"/>
      <c r="G55" s="39">
        <f t="shared" si="7"/>
        <v>121</v>
      </c>
      <c r="H55" s="121" t="str">
        <f t="shared" si="4"/>
        <v>to</v>
      </c>
      <c r="I55" s="40">
        <f>IF(G55&gt;600,"   ",K43+8*G43)</f>
        <v>120</v>
      </c>
      <c r="J55" s="122" t="str">
        <f t="shared" si="10"/>
        <v>=</v>
      </c>
      <c r="K55" s="41" t="str">
        <f>IF(G55&gt;600,"   ","+8 H")</f>
        <v>+8 H</v>
      </c>
      <c r="L55" s="1"/>
      <c r="M55" s="39">
        <f t="shared" si="8"/>
        <v>121</v>
      </c>
      <c r="N55" s="121" t="str">
        <f t="shared" si="5"/>
        <v>to</v>
      </c>
      <c r="O55" s="40">
        <f>IF(M55&gt;600,"   ",Q43+8*M43)</f>
        <v>120</v>
      </c>
      <c r="P55" s="122" t="str">
        <f t="shared" si="11"/>
        <v>=</v>
      </c>
      <c r="Q55" s="41" t="str">
        <f>IF(M55&gt;600,"   ","+8 H")</f>
        <v>+8 H</v>
      </c>
    </row>
    <row r="56" spans="1:17" ht="12" customHeight="1" x14ac:dyDescent="0.2">
      <c r="A56" s="39">
        <f t="shared" si="6"/>
        <v>121</v>
      </c>
      <c r="B56" s="121" t="str">
        <f t="shared" si="3"/>
        <v>to</v>
      </c>
      <c r="C56" s="40">
        <f>IF(A56&gt;600,"   ",E43+9*A43)</f>
        <v>120</v>
      </c>
      <c r="D56" s="122" t="str">
        <f t="shared" si="9"/>
        <v>=</v>
      </c>
      <c r="E56" s="41" t="str">
        <f>IF(A56&gt;600,"   ","+9 H")</f>
        <v>+9 H</v>
      </c>
      <c r="F56" s="2"/>
      <c r="G56" s="39">
        <f t="shared" si="7"/>
        <v>121</v>
      </c>
      <c r="H56" s="121" t="str">
        <f t="shared" si="4"/>
        <v>to</v>
      </c>
      <c r="I56" s="40">
        <f>IF(G56&gt;600,"   ",K43+9*G43)</f>
        <v>120</v>
      </c>
      <c r="J56" s="122" t="str">
        <f t="shared" si="10"/>
        <v>=</v>
      </c>
      <c r="K56" s="41" t="str">
        <f>IF(G56&gt;600,"   ","+9 H")</f>
        <v>+9 H</v>
      </c>
      <c r="L56" s="1"/>
      <c r="M56" s="39">
        <f t="shared" si="8"/>
        <v>121</v>
      </c>
      <c r="N56" s="121" t="str">
        <f t="shared" si="5"/>
        <v>to</v>
      </c>
      <c r="O56" s="40">
        <f>IF(M56&gt;600,"   ",Q43+9*M43)</f>
        <v>120</v>
      </c>
      <c r="P56" s="122" t="str">
        <f t="shared" si="11"/>
        <v>=</v>
      </c>
      <c r="Q56" s="41" t="str">
        <f>IF(M56&gt;600,"   ","+9 H")</f>
        <v>+9 H</v>
      </c>
    </row>
    <row r="57" spans="1:17" ht="12" customHeight="1" x14ac:dyDescent="0.2">
      <c r="A57" s="39">
        <f t="shared" si="6"/>
        <v>121</v>
      </c>
      <c r="B57" s="121" t="str">
        <f t="shared" si="3"/>
        <v>to</v>
      </c>
      <c r="C57" s="40">
        <f>IF(A57&gt;600,"   ",E43+10*A43)</f>
        <v>120</v>
      </c>
      <c r="D57" s="122" t="str">
        <f t="shared" si="9"/>
        <v>=</v>
      </c>
      <c r="E57" s="41" t="str">
        <f>IF(A57&gt;600,"   ","+10 H")</f>
        <v>+10 H</v>
      </c>
      <c r="F57" s="2"/>
      <c r="G57" s="39">
        <f t="shared" si="7"/>
        <v>121</v>
      </c>
      <c r="H57" s="121" t="str">
        <f t="shared" si="4"/>
        <v>to</v>
      </c>
      <c r="I57" s="40">
        <f>IF(G57&gt;600,"   ",K43+10*G43)</f>
        <v>120</v>
      </c>
      <c r="J57" s="122" t="str">
        <f t="shared" si="10"/>
        <v>=</v>
      </c>
      <c r="K57" s="41" t="str">
        <f>IF(G57&gt;600,"   ","+10 H")</f>
        <v>+10 H</v>
      </c>
      <c r="M57" s="39">
        <f t="shared" si="8"/>
        <v>121</v>
      </c>
      <c r="N57" s="121" t="str">
        <f t="shared" si="5"/>
        <v>to</v>
      </c>
      <c r="O57" s="40">
        <f>IF(M57&gt;600,"   ",Q43+10*M43)</f>
        <v>120</v>
      </c>
      <c r="P57" s="122" t="str">
        <f t="shared" si="11"/>
        <v>=</v>
      </c>
      <c r="Q57" s="41" t="str">
        <f>IF(M57&gt;600,"   ","+10 H")</f>
        <v>+10 H</v>
      </c>
    </row>
    <row r="58" spans="1:17" ht="12" customHeight="1" x14ac:dyDescent="0.2">
      <c r="A58" s="39">
        <f t="shared" si="6"/>
        <v>121</v>
      </c>
      <c r="B58" s="121" t="str">
        <f t="shared" si="3"/>
        <v>to</v>
      </c>
      <c r="C58" s="40">
        <f>IF(A58&gt;600,"   ",E43+11*A43)</f>
        <v>120</v>
      </c>
      <c r="D58" s="122" t="str">
        <f t="shared" si="9"/>
        <v>=</v>
      </c>
      <c r="E58" s="41" t="str">
        <f>IF(A58&gt;600,"   ","+11 H")</f>
        <v>+11 H</v>
      </c>
      <c r="F58" s="2"/>
      <c r="G58" s="39">
        <f t="shared" si="7"/>
        <v>121</v>
      </c>
      <c r="H58" s="121" t="str">
        <f t="shared" si="4"/>
        <v>to</v>
      </c>
      <c r="I58" s="40">
        <f>IF(G58&gt;600,"   ",K43+11*G43)</f>
        <v>120</v>
      </c>
      <c r="J58" s="122" t="str">
        <f t="shared" si="10"/>
        <v>=</v>
      </c>
      <c r="K58" s="41" t="str">
        <f>IF(G58&gt;600,"   ","+11 H")</f>
        <v>+11 H</v>
      </c>
      <c r="M58" s="39">
        <f t="shared" si="8"/>
        <v>121</v>
      </c>
      <c r="N58" s="121" t="str">
        <f t="shared" si="5"/>
        <v>to</v>
      </c>
      <c r="O58" s="40">
        <f>IF(M58&gt;600,"   ",Q43+11*M43)</f>
        <v>120</v>
      </c>
      <c r="P58" s="122" t="str">
        <f t="shared" si="11"/>
        <v>=</v>
      </c>
      <c r="Q58" s="41" t="str">
        <f>IF(M58&gt;600,"   ","+11 H")</f>
        <v>+11 H</v>
      </c>
    </row>
    <row r="59" spans="1:17" ht="12" customHeight="1" x14ac:dyDescent="0.2">
      <c r="A59" s="39">
        <f t="shared" si="6"/>
        <v>121</v>
      </c>
      <c r="B59" s="121" t="str">
        <f t="shared" si="3"/>
        <v>to</v>
      </c>
      <c r="C59" s="40">
        <f>IF(A59&gt;600,"   ",E43+12*A43)</f>
        <v>120</v>
      </c>
      <c r="D59" s="122" t="str">
        <f t="shared" si="9"/>
        <v>=</v>
      </c>
      <c r="E59" s="41" t="str">
        <f>IF(A59&gt;600,"   ","+12 H")</f>
        <v>+12 H</v>
      </c>
      <c r="F59" s="2"/>
      <c r="G59" s="39">
        <f t="shared" si="7"/>
        <v>121</v>
      </c>
      <c r="H59" s="121" t="str">
        <f t="shared" si="4"/>
        <v>to</v>
      </c>
      <c r="I59" s="40">
        <f>IF(G59&gt;600,"   ",K43+12*G43)</f>
        <v>120</v>
      </c>
      <c r="J59" s="122" t="str">
        <f t="shared" si="10"/>
        <v>=</v>
      </c>
      <c r="K59" s="41" t="str">
        <f>IF(G59&gt;600,"   ","+12 H")</f>
        <v>+12 H</v>
      </c>
      <c r="M59" s="39">
        <f t="shared" si="8"/>
        <v>121</v>
      </c>
      <c r="N59" s="121" t="str">
        <f t="shared" si="5"/>
        <v>to</v>
      </c>
      <c r="O59" s="40">
        <f>IF(M59&gt;600,"   ",Q43+12*M43)</f>
        <v>120</v>
      </c>
      <c r="P59" s="122" t="str">
        <f t="shared" si="11"/>
        <v>=</v>
      </c>
      <c r="Q59" s="41" t="str">
        <f>IF(M59&gt;600,"   ","+12 H")</f>
        <v>+12 H</v>
      </c>
    </row>
    <row r="60" spans="1:17" ht="12" customHeight="1" x14ac:dyDescent="0.2">
      <c r="A60" s="39">
        <f t="shared" si="6"/>
        <v>121</v>
      </c>
      <c r="B60" s="121" t="str">
        <f t="shared" si="3"/>
        <v>to</v>
      </c>
      <c r="C60" s="40">
        <f>IF(A60&gt;600,"   ",E43+13*A43)</f>
        <v>120</v>
      </c>
      <c r="D60" s="122" t="str">
        <f t="shared" si="9"/>
        <v>=</v>
      </c>
      <c r="E60" s="41" t="str">
        <f>IF(A60&gt;600,"   ","+13 H")</f>
        <v>+13 H</v>
      </c>
      <c r="F60" s="2"/>
      <c r="G60" s="39">
        <f t="shared" si="7"/>
        <v>121</v>
      </c>
      <c r="H60" s="121" t="str">
        <f t="shared" si="4"/>
        <v>to</v>
      </c>
      <c r="I60" s="40">
        <f>IF(G60&gt;600,"   ",K43+13*G43)</f>
        <v>120</v>
      </c>
      <c r="J60" s="122" t="str">
        <f t="shared" si="10"/>
        <v>=</v>
      </c>
      <c r="K60" s="41" t="str">
        <f>IF(G60&gt;600,"   ","+13 H")</f>
        <v>+13 H</v>
      </c>
      <c r="M60" s="39">
        <f t="shared" si="8"/>
        <v>121</v>
      </c>
      <c r="N60" s="121" t="str">
        <f t="shared" si="5"/>
        <v>to</v>
      </c>
      <c r="O60" s="40">
        <f>IF(M60&gt;600,"   ",Q43+13*M43)</f>
        <v>120</v>
      </c>
      <c r="P60" s="122" t="str">
        <f t="shared" si="11"/>
        <v>=</v>
      </c>
      <c r="Q60" s="41" t="str">
        <f>IF(M60&gt;600,"   ","+13 H")</f>
        <v>+13 H</v>
      </c>
    </row>
    <row r="61" spans="1:17" ht="12" customHeight="1" x14ac:dyDescent="0.2">
      <c r="A61" s="39">
        <f t="shared" si="6"/>
        <v>121</v>
      </c>
      <c r="B61" s="121" t="str">
        <f t="shared" si="3"/>
        <v>to</v>
      </c>
      <c r="C61" s="40">
        <f>IF(A61&gt;600,"   ",E43+14*A43)</f>
        <v>120</v>
      </c>
      <c r="D61" s="122" t="str">
        <f t="shared" si="9"/>
        <v>=</v>
      </c>
      <c r="E61" s="41" t="str">
        <f>IF(A61&gt;600,"   ","+14 H")</f>
        <v>+14 H</v>
      </c>
      <c r="F61" s="2"/>
      <c r="G61" s="39">
        <f t="shared" si="7"/>
        <v>121</v>
      </c>
      <c r="H61" s="121" t="str">
        <f t="shared" si="4"/>
        <v>to</v>
      </c>
      <c r="I61" s="40">
        <f>IF(G61&gt;600,"   ",K43+14*G43)</f>
        <v>120</v>
      </c>
      <c r="J61" s="122" t="str">
        <f t="shared" si="10"/>
        <v>=</v>
      </c>
      <c r="K61" s="41" t="str">
        <f>IF(G61&gt;600,"   ","+14 H")</f>
        <v>+14 H</v>
      </c>
      <c r="M61" s="39">
        <f t="shared" si="8"/>
        <v>121</v>
      </c>
      <c r="N61" s="121" t="str">
        <f t="shared" si="5"/>
        <v>to</v>
      </c>
      <c r="O61" s="40">
        <f>IF(M61&gt;600,"   ",Q43+14*M43)</f>
        <v>120</v>
      </c>
      <c r="P61" s="122" t="str">
        <f t="shared" si="11"/>
        <v>=</v>
      </c>
      <c r="Q61" s="41" t="str">
        <f>IF(M61&gt;600,"   ","+14 H")</f>
        <v>+14 H</v>
      </c>
    </row>
    <row r="62" spans="1:17" ht="12" customHeight="1" thickBot="1" x14ac:dyDescent="0.25">
      <c r="A62" s="42">
        <f t="shared" si="6"/>
        <v>121</v>
      </c>
      <c r="B62" s="123" t="str">
        <f t="shared" si="3"/>
        <v>to</v>
      </c>
      <c r="C62" s="43">
        <f>IF(A62&gt;600,"   ",E43+15*A43)</f>
        <v>120</v>
      </c>
      <c r="D62" s="124" t="str">
        <f t="shared" si="9"/>
        <v>=</v>
      </c>
      <c r="E62" s="44" t="str">
        <f>IF(A62&gt;600,"   ","+15 H")</f>
        <v>+15 H</v>
      </c>
      <c r="F62" s="2"/>
      <c r="G62" s="42">
        <f t="shared" si="7"/>
        <v>121</v>
      </c>
      <c r="H62" s="123" t="str">
        <f t="shared" si="4"/>
        <v>to</v>
      </c>
      <c r="I62" s="43">
        <f>IF(G62&gt;600,"   ",K43+15*G43)</f>
        <v>120</v>
      </c>
      <c r="J62" s="124" t="str">
        <f t="shared" si="10"/>
        <v>=</v>
      </c>
      <c r="K62" s="44" t="str">
        <f>IF(G62&gt;600,"   ","+15 H")</f>
        <v>+15 H</v>
      </c>
      <c r="M62" s="42">
        <f t="shared" si="8"/>
        <v>121</v>
      </c>
      <c r="N62" s="123" t="str">
        <f t="shared" si="5"/>
        <v>to</v>
      </c>
      <c r="O62" s="43">
        <f>IF(M62&gt;600,"   ",Q43+15*M43)</f>
        <v>120</v>
      </c>
      <c r="P62" s="124" t="str">
        <f t="shared" si="11"/>
        <v>=</v>
      </c>
      <c r="Q62" s="44" t="str">
        <f>IF(M62&gt;600,"   ","+15 H")</f>
        <v>+15 H</v>
      </c>
    </row>
    <row r="63" spans="1:17" ht="17.25" customHeight="1" x14ac:dyDescent="0.25">
      <c r="A63" s="33" t="s">
        <v>44</v>
      </c>
      <c r="B63" s="33"/>
      <c r="C63" s="34"/>
      <c r="D63" s="15"/>
      <c r="E63" s="36"/>
      <c r="F63" s="19"/>
      <c r="G63" s="25"/>
      <c r="H63" s="25"/>
      <c r="I63" s="31"/>
      <c r="J63" s="9"/>
      <c r="L63" s="19"/>
      <c r="M63" s="60"/>
      <c r="N63" s="60"/>
    </row>
    <row r="64" spans="1:17" ht="14.25" x14ac:dyDescent="0.2">
      <c r="A64" s="125" t="s">
        <v>49</v>
      </c>
      <c r="J64" s="9"/>
      <c r="M64" s="60"/>
      <c r="N64" s="60"/>
    </row>
    <row r="65" spans="7:17" ht="15" x14ac:dyDescent="0.2">
      <c r="I65" s="31"/>
      <c r="J65" s="9"/>
      <c r="M65" s="60"/>
      <c r="N65" s="60"/>
    </row>
    <row r="66" spans="7:17" ht="14.25" x14ac:dyDescent="0.2">
      <c r="J66" s="3"/>
      <c r="M66" s="60"/>
      <c r="N66" s="60"/>
    </row>
    <row r="67" spans="7:17" ht="15" x14ac:dyDescent="0.2">
      <c r="I67" s="32"/>
      <c r="J67" s="3"/>
      <c r="M67" s="60"/>
      <c r="N67" s="60"/>
    </row>
    <row r="68" spans="7:17" ht="14.25" x14ac:dyDescent="0.2">
      <c r="J68" s="3"/>
      <c r="M68" s="60"/>
      <c r="N68" s="60"/>
    </row>
    <row r="69" spans="7:17" ht="15" x14ac:dyDescent="0.2">
      <c r="I69" s="31"/>
      <c r="M69" s="60"/>
      <c r="N69" s="60"/>
    </row>
    <row r="70" spans="7:17" ht="14.25" x14ac:dyDescent="0.2">
      <c r="M70" s="60"/>
      <c r="N70" s="60"/>
    </row>
    <row r="71" spans="7:17" ht="15" x14ac:dyDescent="0.2">
      <c r="I71" s="31"/>
      <c r="M71" s="60"/>
      <c r="N71" s="60"/>
    </row>
    <row r="72" spans="7:17" ht="14.25" x14ac:dyDescent="0.2">
      <c r="M72" s="60"/>
      <c r="N72" s="60"/>
    </row>
    <row r="73" spans="7:17" ht="15" x14ac:dyDescent="0.2">
      <c r="I73" s="4"/>
      <c r="M73" s="60"/>
      <c r="N73" s="60"/>
    </row>
    <row r="76" spans="7:17" x14ac:dyDescent="0.2">
      <c r="G76" s="35"/>
      <c r="H76" s="35"/>
      <c r="I76" s="34"/>
      <c r="J76" s="15"/>
      <c r="K76" s="36"/>
      <c r="M76" s="35"/>
      <c r="N76" s="35"/>
      <c r="O76" s="34"/>
      <c r="P76" s="15"/>
      <c r="Q76" s="36"/>
    </row>
  </sheetData>
  <mergeCells count="2">
    <mergeCell ref="A4:I4"/>
    <mergeCell ref="A5:I5"/>
  </mergeCells>
  <phoneticPr fontId="2" type="noConversion"/>
  <pageMargins left="0.75" right="0.5" top="0.4" bottom="0.5" header="0.34" footer="0.5"/>
  <pageSetup scale="86" orientation="portrait" r:id="rId1"/>
  <headerFooter alignWithMargins="0">
    <oddFooter>&amp;RPrinted on:&amp;D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0" sqref="A10:A11"/>
    </sheetView>
  </sheetViews>
  <sheetFormatPr defaultColWidth="8.85546875" defaultRowHeight="12.75" x14ac:dyDescent="0.2"/>
  <sheetData>
    <row r="1" spans="1:1" ht="18" x14ac:dyDescent="0.25">
      <c r="A1" s="48" t="s">
        <v>11</v>
      </c>
    </row>
    <row r="2" spans="1:1" s="4" customFormat="1" ht="15" x14ac:dyDescent="0.2">
      <c r="A2" s="4" t="s">
        <v>12</v>
      </c>
    </row>
    <row r="3" spans="1:1" s="4" customFormat="1" ht="15" x14ac:dyDescent="0.2">
      <c r="A3" s="4" t="s">
        <v>13</v>
      </c>
    </row>
    <row r="4" spans="1:1" s="4" customFormat="1" ht="15" x14ac:dyDescent="0.2">
      <c r="A4" s="4" t="s">
        <v>14</v>
      </c>
    </row>
    <row r="5" spans="1:1" s="4" customFormat="1" ht="15" x14ac:dyDescent="0.2">
      <c r="A5" s="4" t="s">
        <v>15</v>
      </c>
    </row>
    <row r="6" spans="1:1" s="4" customFormat="1" ht="15" x14ac:dyDescent="0.2">
      <c r="A6" s="4" t="s">
        <v>16</v>
      </c>
    </row>
    <row r="7" spans="1:1" s="4" customFormat="1" ht="15" x14ac:dyDescent="0.2">
      <c r="A7" s="4" t="s">
        <v>17</v>
      </c>
    </row>
    <row r="8" spans="1:1" s="4" customFormat="1" ht="15" x14ac:dyDescent="0.2">
      <c r="A8" s="4" t="s">
        <v>18</v>
      </c>
    </row>
    <row r="9" spans="1:1" s="4" customFormat="1" ht="15" x14ac:dyDescent="0.2">
      <c r="A9" s="4" t="s">
        <v>19</v>
      </c>
    </row>
    <row r="10" spans="1:1" s="4" customFormat="1" ht="15" x14ac:dyDescent="0.2">
      <c r="A10" s="4" t="s">
        <v>20</v>
      </c>
    </row>
    <row r="11" spans="1:1" s="4" customFormat="1" ht="15" x14ac:dyDescent="0.2">
      <c r="A11" s="49" t="s">
        <v>21</v>
      </c>
    </row>
    <row r="12" spans="1:1" s="4" customFormat="1" ht="15" x14ac:dyDescent="0.2"/>
    <row r="13" spans="1:1" s="4" customFormat="1" ht="15" x14ac:dyDescent="0.2"/>
    <row r="14" spans="1:1" s="4" customFormat="1" ht="15" x14ac:dyDescent="0.2"/>
    <row r="15" spans="1:1" s="4" customFormat="1" ht="15" x14ac:dyDescent="0.2"/>
    <row r="16" spans="1:1" s="4" customFormat="1" ht="15" x14ac:dyDescent="0.2"/>
    <row r="17" s="4" customFormat="1" ht="15" x14ac:dyDescent="0.2"/>
    <row r="18" s="4" customFormat="1" ht="15" x14ac:dyDescent="0.2"/>
    <row r="19" s="4" customFormat="1" ht="15" x14ac:dyDescent="0.2"/>
    <row r="20" s="4" customFormat="1" ht="15" x14ac:dyDescent="0.2"/>
    <row r="21" s="4" customFormat="1" ht="15" x14ac:dyDescent="0.2"/>
  </sheetData>
  <phoneticPr fontId="2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Company>Stanford Hospital and Clinics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Conrad</dc:creator>
  <cp:lastModifiedBy>Barry Conrad</cp:lastModifiedBy>
  <cp:lastPrinted>2013-03-22T16:24:25Z</cp:lastPrinted>
  <dcterms:created xsi:type="dcterms:W3CDTF">2006-04-24T23:24:10Z</dcterms:created>
  <dcterms:modified xsi:type="dcterms:W3CDTF">2013-03-22T16:25:25Z</dcterms:modified>
</cp:coreProperties>
</file>